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520" windowHeight="9975"/>
  </bookViews>
  <sheets>
    <sheet name="projekt bestia" sheetId="1" r:id="rId1"/>
  </sheets>
  <calcPr calcId="125725"/>
</workbook>
</file>

<file path=xl/calcChain.xml><?xml version="1.0" encoding="utf-8"?>
<calcChain xmlns="http://schemas.openxmlformats.org/spreadsheetml/2006/main">
  <c r="I12" i="1"/>
  <c r="J12" s="1"/>
  <c r="K12" s="1"/>
  <c r="L12" s="1"/>
  <c r="M12" s="1"/>
  <c r="N12" s="1"/>
  <c r="O12" s="1"/>
  <c r="P12" s="1"/>
  <c r="Q12" s="1"/>
  <c r="R12" s="1"/>
  <c r="H12"/>
  <c r="G36" l="1"/>
  <c r="P30"/>
  <c r="P69" s="1"/>
  <c r="O30"/>
  <c r="I30"/>
  <c r="I69" s="1"/>
  <c r="I72" s="1"/>
  <c r="G60"/>
  <c r="D68"/>
  <c r="E68"/>
  <c r="F68"/>
  <c r="G68"/>
  <c r="H68"/>
  <c r="I68"/>
  <c r="J68"/>
  <c r="K68"/>
  <c r="L68"/>
  <c r="M68"/>
  <c r="N68"/>
  <c r="O68"/>
  <c r="P68"/>
  <c r="Q68"/>
  <c r="R68"/>
  <c r="O69"/>
  <c r="O70" s="1"/>
  <c r="D74"/>
  <c r="E74"/>
  <c r="F74"/>
  <c r="G74"/>
  <c r="H74"/>
  <c r="I74"/>
  <c r="J74"/>
  <c r="K74"/>
  <c r="L74"/>
  <c r="M74"/>
  <c r="N74"/>
  <c r="O74"/>
  <c r="P74"/>
  <c r="Q74"/>
  <c r="R74"/>
  <c r="D75"/>
  <c r="E75"/>
  <c r="F75"/>
  <c r="G75"/>
  <c r="H75"/>
  <c r="I75"/>
  <c r="J75"/>
  <c r="K75"/>
  <c r="L75"/>
  <c r="M75"/>
  <c r="N75"/>
  <c r="O75"/>
  <c r="P75"/>
  <c r="Q75"/>
  <c r="R75"/>
  <c r="C75"/>
  <c r="C74"/>
  <c r="C68"/>
  <c r="G41"/>
  <c r="H41" s="1"/>
  <c r="D30"/>
  <c r="D69" s="1"/>
  <c r="E30"/>
  <c r="E69" s="1"/>
  <c r="F69"/>
  <c r="G30"/>
  <c r="G69" s="1"/>
  <c r="H30"/>
  <c r="J30"/>
  <c r="J69" s="1"/>
  <c r="J72" s="1"/>
  <c r="K30"/>
  <c r="K69" s="1"/>
  <c r="K72" s="1"/>
  <c r="L30"/>
  <c r="M30"/>
  <c r="M69" s="1"/>
  <c r="N30"/>
  <c r="N59" s="1"/>
  <c r="Q30"/>
  <c r="R30"/>
  <c r="R69" s="1"/>
  <c r="C30"/>
  <c r="C69" s="1"/>
  <c r="C72" s="1"/>
  <c r="D27"/>
  <c r="E27"/>
  <c r="F27"/>
  <c r="G27"/>
  <c r="H27"/>
  <c r="I27"/>
  <c r="J27"/>
  <c r="K27"/>
  <c r="L27"/>
  <c r="M27"/>
  <c r="N27"/>
  <c r="O27"/>
  <c r="R27"/>
  <c r="C27"/>
  <c r="D2"/>
  <c r="D58" s="1"/>
  <c r="E2"/>
  <c r="E57" s="1"/>
  <c r="F2"/>
  <c r="F58" s="1"/>
  <c r="G2"/>
  <c r="G62" s="1"/>
  <c r="H2"/>
  <c r="H62" s="1"/>
  <c r="I2"/>
  <c r="I59" s="1"/>
  <c r="J2"/>
  <c r="K2"/>
  <c r="K62" s="1"/>
  <c r="L2"/>
  <c r="L62" s="1"/>
  <c r="M2"/>
  <c r="M62" s="1"/>
  <c r="N2"/>
  <c r="N62" s="1"/>
  <c r="O2"/>
  <c r="O62" s="1"/>
  <c r="P2"/>
  <c r="P62" s="1"/>
  <c r="Q2"/>
  <c r="Q62" s="1"/>
  <c r="R2"/>
  <c r="R62" s="1"/>
  <c r="C2"/>
  <c r="C71" s="1"/>
  <c r="C73" s="1"/>
  <c r="A20"/>
  <c r="A22"/>
  <c r="L59" l="1"/>
  <c r="H59"/>
  <c r="M70"/>
  <c r="M72"/>
  <c r="F70"/>
  <c r="F72"/>
  <c r="D70"/>
  <c r="D72"/>
  <c r="C70"/>
  <c r="G70"/>
  <c r="G72"/>
  <c r="E70"/>
  <c r="E72"/>
  <c r="C19"/>
  <c r="C26" s="1"/>
  <c r="Q19"/>
  <c r="Q26" s="1"/>
  <c r="O19"/>
  <c r="O26" s="1"/>
  <c r="O33" s="1"/>
  <c r="O40" s="1"/>
  <c r="M19"/>
  <c r="M26" s="1"/>
  <c r="H19"/>
  <c r="H26" s="1"/>
  <c r="E19"/>
  <c r="E26" s="1"/>
  <c r="C33"/>
  <c r="C40" s="1"/>
  <c r="E33"/>
  <c r="E40" s="1"/>
  <c r="Q59"/>
  <c r="Q71"/>
  <c r="O71"/>
  <c r="M71"/>
  <c r="M73" s="1"/>
  <c r="H71"/>
  <c r="E71"/>
  <c r="E73" s="1"/>
  <c r="N69"/>
  <c r="L69"/>
  <c r="H69"/>
  <c r="K70"/>
  <c r="C55"/>
  <c r="E55"/>
  <c r="C56"/>
  <c r="E56"/>
  <c r="C57"/>
  <c r="Q57"/>
  <c r="O57"/>
  <c r="M57"/>
  <c r="H57"/>
  <c r="D57"/>
  <c r="C58"/>
  <c r="E58"/>
  <c r="H58"/>
  <c r="M58"/>
  <c r="O58"/>
  <c r="Q58"/>
  <c r="M59"/>
  <c r="O59"/>
  <c r="R19"/>
  <c r="R26" s="1"/>
  <c r="P19"/>
  <c r="P26" s="1"/>
  <c r="N19"/>
  <c r="N26" s="1"/>
  <c r="L19"/>
  <c r="L26" s="1"/>
  <c r="F19"/>
  <c r="F26" s="1"/>
  <c r="D19"/>
  <c r="D26" s="1"/>
  <c r="R33"/>
  <c r="R40" s="1"/>
  <c r="L33"/>
  <c r="L40" s="1"/>
  <c r="F33"/>
  <c r="F40" s="1"/>
  <c r="D33"/>
  <c r="D40" s="1"/>
  <c r="R71"/>
  <c r="P71"/>
  <c r="N71"/>
  <c r="L71"/>
  <c r="F71"/>
  <c r="F73" s="1"/>
  <c r="D71"/>
  <c r="D73" s="1"/>
  <c r="F55"/>
  <c r="D55"/>
  <c r="F56"/>
  <c r="D56"/>
  <c r="R57"/>
  <c r="P57"/>
  <c r="N57"/>
  <c r="L57"/>
  <c r="F57"/>
  <c r="L58"/>
  <c r="N58"/>
  <c r="P58"/>
  <c r="R58"/>
  <c r="R70"/>
  <c r="R72"/>
  <c r="R73" s="1"/>
  <c r="R59"/>
  <c r="Q69"/>
  <c r="Q27"/>
  <c r="Q33" s="1"/>
  <c r="Q40" s="1"/>
  <c r="P70"/>
  <c r="P72"/>
  <c r="P73" s="1"/>
  <c r="P59"/>
  <c r="P27"/>
  <c r="P33" s="1"/>
  <c r="P40" s="1"/>
  <c r="R60"/>
  <c r="O72"/>
  <c r="O73" s="1"/>
  <c r="Q60"/>
  <c r="P60"/>
  <c r="N33"/>
  <c r="N40" s="1"/>
  <c r="O60"/>
  <c r="K19"/>
  <c r="K26" s="1"/>
  <c r="K33" s="1"/>
  <c r="K40" s="1"/>
  <c r="K71"/>
  <c r="K73" s="1"/>
  <c r="K59"/>
  <c r="N60" s="1"/>
  <c r="K57"/>
  <c r="K58"/>
  <c r="J59"/>
  <c r="J70"/>
  <c r="J62"/>
  <c r="J19"/>
  <c r="J26" s="1"/>
  <c r="J33" s="1"/>
  <c r="J40" s="1"/>
  <c r="J71"/>
  <c r="J73" s="1"/>
  <c r="J57"/>
  <c r="J58"/>
  <c r="I70"/>
  <c r="I19"/>
  <c r="I26" s="1"/>
  <c r="I33" s="1"/>
  <c r="I40" s="1"/>
  <c r="I57"/>
  <c r="I58"/>
  <c r="I62"/>
  <c r="I71"/>
  <c r="I73" s="1"/>
  <c r="H33"/>
  <c r="H40" s="1"/>
  <c r="M33"/>
  <c r="M40" s="1"/>
  <c r="I41"/>
  <c r="H55"/>
  <c r="H56"/>
  <c r="G71"/>
  <c r="G73" s="1"/>
  <c r="G19"/>
  <c r="G26" s="1"/>
  <c r="G33" s="1"/>
  <c r="G40" s="1"/>
  <c r="G55"/>
  <c r="G56"/>
  <c r="G57"/>
  <c r="G58"/>
  <c r="G59"/>
  <c r="L60" l="1"/>
  <c r="M60"/>
  <c r="H70"/>
  <c r="H72"/>
  <c r="N70"/>
  <c r="N72"/>
  <c r="N73" s="1"/>
  <c r="K60"/>
  <c r="H73"/>
  <c r="L70"/>
  <c r="L72"/>
  <c r="L73" s="1"/>
  <c r="Q70"/>
  <c r="Q72"/>
  <c r="Q73" s="1"/>
  <c r="J41"/>
  <c r="I56"/>
  <c r="I55"/>
  <c r="I60"/>
  <c r="J60"/>
  <c r="H60"/>
  <c r="K41" l="1"/>
  <c r="J55"/>
  <c r="J56"/>
  <c r="L41" l="1"/>
  <c r="K56"/>
  <c r="K55"/>
  <c r="M41" l="1"/>
  <c r="L55"/>
  <c r="L56"/>
  <c r="N41" l="1"/>
  <c r="M56"/>
  <c r="M55"/>
  <c r="O41" l="1"/>
  <c r="N55"/>
  <c r="N56"/>
  <c r="P41" l="1"/>
  <c r="O56"/>
  <c r="O55"/>
  <c r="Q41" l="1"/>
  <c r="P55"/>
  <c r="P56"/>
  <c r="R41" l="1"/>
  <c r="Q56"/>
  <c r="Q55"/>
  <c r="R55" l="1"/>
  <c r="R56"/>
</calcChain>
</file>

<file path=xl/sharedStrings.xml><?xml version="1.0" encoding="utf-8"?>
<sst xmlns="http://schemas.openxmlformats.org/spreadsheetml/2006/main" count="231" uniqueCount="130">
  <si>
    <t>L.p.</t>
  </si>
  <si>
    <t>Wyszczególnienie</t>
  </si>
  <si>
    <t>Wykonanie 2010</t>
  </si>
  <si>
    <t>Wykonanie 2011</t>
  </si>
  <si>
    <t>Plan 3 kw. 2012</t>
  </si>
  <si>
    <t>Prognoza 2013</t>
  </si>
  <si>
    <t>Prognoza 2014</t>
  </si>
  <si>
    <t>Prognoza 2015</t>
  </si>
  <si>
    <t>Prognoza 2016</t>
  </si>
  <si>
    <t>Prognoza 2017</t>
  </si>
  <si>
    <t>Prognoza 2018</t>
  </si>
  <si>
    <t>Prognoza 2019</t>
  </si>
  <si>
    <t>Prognoza 2020</t>
  </si>
  <si>
    <t>Prognoza 2021</t>
  </si>
  <si>
    <t>Prognoza 2022</t>
  </si>
  <si>
    <t>Prognoza 2023</t>
  </si>
  <si>
    <t>Prognoza 2024</t>
  </si>
  <si>
    <t>Dochody ogółem, z tego:</t>
  </si>
  <si>
    <t>1a</t>
  </si>
  <si>
    <t xml:space="preserve"> dochody bieżące, w tym: </t>
  </si>
  <si>
    <t>1aue</t>
  </si>
  <si>
    <t xml:space="preserve">  środki na programy, projekty lub zadania finansowane z udziałem środków, o których mowa w art. 5 ust. 1 pkt 2 ustawy, w tym:</t>
  </si>
  <si>
    <t>1a1</t>
  </si>
  <si>
    <t xml:space="preserve">   środki określone w art. 5 ust. 1 pkt 2 ustawy</t>
  </si>
  <si>
    <t>1b</t>
  </si>
  <si>
    <t xml:space="preserve"> dochody majątkowe, w tym:</t>
  </si>
  <si>
    <t>1c</t>
  </si>
  <si>
    <t xml:space="preserve">  ze sprzedaży majątku</t>
  </si>
  <si>
    <t>1due</t>
  </si>
  <si>
    <t xml:space="preserve">  środki na programy, projekty lub zadania finansowane z udziałem środków, o których mowa w art. 5 ust. 1 pkt 2, w tym:</t>
  </si>
  <si>
    <t>1d</t>
  </si>
  <si>
    <t xml:space="preserve">   środki określone w art. 5 ust. 1 pkt 2 ustawy </t>
  </si>
  <si>
    <t>Wydatki bieżące (bez odsetek i prowizji od: kredytów i pożyczek oraz wyemitowanych papierów wartościowych), w tym:</t>
  </si>
  <si>
    <t>2a</t>
  </si>
  <si>
    <t xml:space="preserve"> na wynagrodzenia i składki od nich naliczane</t>
  </si>
  <si>
    <t>2b</t>
  </si>
  <si>
    <t xml:space="preserve"> związane z funkcjonowaniem organów JST</t>
  </si>
  <si>
    <t>2c</t>
  </si>
  <si>
    <t xml:space="preserve"> z tytułu gwarancji i poręczeń, w tym:</t>
  </si>
  <si>
    <t>2d</t>
  </si>
  <si>
    <t xml:space="preserve">  gwarancje i poręczenia podlegające wyłączeniu z limitów spłaty zobowiązań z art. 243 ufp/169sufp</t>
  </si>
  <si>
    <t>2g</t>
  </si>
  <si>
    <t xml:space="preserve"> na pokrycie ujemnego wyniku finansowego samodzielnego publicznego zakładu opieki zdrowotnej</t>
  </si>
  <si>
    <t>2e</t>
  </si>
  <si>
    <t xml:space="preserve"> wydatki bieżące objęte limitem art. 226 ust. 4 ufp</t>
  </si>
  <si>
    <t>2f</t>
  </si>
  <si>
    <t xml:space="preserve"> na projekty realizowane przy udziale środków, o których mowa w art. 5 ust. 1 pkt 2, w tym:</t>
  </si>
  <si>
    <t>2f1</t>
  </si>
  <si>
    <t xml:space="preserve">  finansowane środkami określonymi w art. 5 ust. 1 pkt 2 ustawy</t>
  </si>
  <si>
    <t>Różnica (1-2)</t>
  </si>
  <si>
    <t>Nadwyżka budżetowa z lat ubiegłych angażowana w budżecie roku bieżącego</t>
  </si>
  <si>
    <t>4.1a</t>
  </si>
  <si>
    <t xml:space="preserve"> w tym: na pokrycie deficytu budżetu</t>
  </si>
  <si>
    <t>Wolne środki, o których mowa w art. 217 ust. 2 pkt 6 ufp, angażowane w budżecie roku bieżącego</t>
  </si>
  <si>
    <t>4.2a</t>
  </si>
  <si>
    <t>Inne przychody nie związane z zaciągnięciem długu</t>
  </si>
  <si>
    <t>5a</t>
  </si>
  <si>
    <t>Środki do dyspozycji (3+4+5)</t>
  </si>
  <si>
    <t>Spłata i obsługa długu, z tego:</t>
  </si>
  <si>
    <t>7a</t>
  </si>
  <si>
    <t xml:space="preserve"> rozchody z tytułu spłaty rat kapitałowych oraz wykupu papierów wartościowych, w tym:</t>
  </si>
  <si>
    <t>7a1</t>
  </si>
  <si>
    <t xml:space="preserve">  kwota wyłączeń z art. 243 ust. 3 pkt 1 ufp oraz art. 169 ust. 3 sufp przypadająca na dany rok budżetowy</t>
  </si>
  <si>
    <t>7b</t>
  </si>
  <si>
    <t xml:space="preserve"> wydatki bieżące na obsługę długu, w tym:</t>
  </si>
  <si>
    <t>7b1</t>
  </si>
  <si>
    <t xml:space="preserve">  odsetki i dyskonto</t>
  </si>
  <si>
    <t>Inne rozchody (bez spłaty długu np. udzielane pożyczki)</t>
  </si>
  <si>
    <t>Środki do dyspozycji (6-7-8)</t>
  </si>
  <si>
    <t>Wydatki majątkowe, w tym:</t>
  </si>
  <si>
    <t>10a</t>
  </si>
  <si>
    <t xml:space="preserve"> wydatki majątkowe objęte limitem art. 226 ust. 4 ufp</t>
  </si>
  <si>
    <t>10b</t>
  </si>
  <si>
    <t>10b1</t>
  </si>
  <si>
    <t>Kredyty, pożyczki, sprzedaż papierów wartościowych</t>
  </si>
  <si>
    <t>11a</t>
  </si>
  <si>
    <t>Rozliczenie budżetu (9-10+11)</t>
  </si>
  <si>
    <t>Kwota długu, w tym:</t>
  </si>
  <si>
    <t>13a</t>
  </si>
  <si>
    <t xml:space="preserve"> dług spłacany wydatkami (zobowiązania wymagalne, umowy zaliczane do kategorii kredytów i pożyczek, itp.)</t>
  </si>
  <si>
    <t>Łączna kwota wyłączeń z art. 170 ust. 3 sufp</t>
  </si>
  <si>
    <t>Kwota zobowiązań związku współtworzonego przez jst przypadających do spłaty w danym roku budżetowym podlegająca doliczeniu zgodnie z art. 244 ufp</t>
  </si>
  <si>
    <t>Kwoty nadwyżki budżetowej planowanej w poszczególnych latach objętych prognozą **</t>
  </si>
  <si>
    <t>Wartość przejętych zobowiązań, w tym:</t>
  </si>
  <si>
    <t>17a</t>
  </si>
  <si>
    <t xml:space="preserve"> od spzoz</t>
  </si>
  <si>
    <t>17b</t>
  </si>
  <si>
    <t>Kwoty ujęte w prognozie dochodów, wydatków i długu związane ze spłatą zobowiązań przejętych od spzoz</t>
  </si>
  <si>
    <t>17c</t>
  </si>
  <si>
    <t>Dochody budżetowe z tytułu dotacji celowej z budżetu państwa o której mowa w art. 196 ustawy o działalności leczniczej</t>
  </si>
  <si>
    <t>17d</t>
  </si>
  <si>
    <t>Wysokość zobowiązań podlegających umorzeniu, o którym mowa w art. 190 ustawy o działalności leczniczej</t>
  </si>
  <si>
    <t>Wydatki na spłatę przejętych zobowiązań spzoz likwidowanego na zasadach określonych w przepisach  o działalności leczniczej</t>
  </si>
  <si>
    <t>Wydatki na spłatę przejętych zobowiązań spzoz przekształconego na zasadach określonych w przepisach  o działalności leczniczej, w tym:</t>
  </si>
  <si>
    <t>17e2.1</t>
  </si>
  <si>
    <t xml:space="preserve"> na spłatę przejętych zobowiązań spzoz przekształconego na zasadach określonych w przepisach  o działalności leczniczej, w wysokości w jakiej nie podlegają sfinansowaniu dotacją z budżetu państwa</t>
  </si>
  <si>
    <t>Zadłużenie/dochody ogółem - max 60% z art. 170 sufp (bez wyłączeń)</t>
  </si>
  <si>
    <t>18a</t>
  </si>
  <si>
    <t>Zadłużenie/dochody ogółem - max 60% z art. 170 sufp (po uwzględnieniu wyłączeń)</t>
  </si>
  <si>
    <t>Planowana łączna kwota spłaty zobowiązań/dochody ogółem - max 15% z art. 169 sufp (bez wyłączeń)</t>
  </si>
  <si>
    <t>19a</t>
  </si>
  <si>
    <t>Planowana łączna kwota spłaty zobowiązań/dochody ogółem - max 15% z art. 169 sufp (po uwzględnieniu wyłączeń)</t>
  </si>
  <si>
    <t>Relacja (Db-Wb+Dsm)/Do, o której mowa w art. 243 w danym roku</t>
  </si>
  <si>
    <t>20a</t>
  </si>
  <si>
    <t>Maksymalny dopuszczalny wskaźnik spłaty z art. 243 ufp</t>
  </si>
  <si>
    <t>20b</t>
  </si>
  <si>
    <t>Maksymalny dopuszczalny wskaźnik spłaty z art. 243 ufp (z wykonaniem za rok N-1)</t>
  </si>
  <si>
    <t>Relacja planowanej łącznej kwoty spłaty zobowiązań do dochodów  (ze związkiem oraz bez wyłączeń)</t>
  </si>
  <si>
    <t>21a</t>
  </si>
  <si>
    <t>Spełnienie wskaźnika spłaty z art. 243 ufp po uwzględnieniu art. 244 ufp (bez wyłączeń) (planistycznego)</t>
  </si>
  <si>
    <t>21b</t>
  </si>
  <si>
    <t>Spełnienie wskaźnika spłaty z art. 243 ufp po uwzględnieniu art. 244 ufp (bez wyłączeń) (z wykonaniem za rok N-1)</t>
  </si>
  <si>
    <t>Relacja planowanej łącznej kwoty spłaty zobowiązań do dochodów (po uwzględnieniu wyłączeń UE)</t>
  </si>
  <si>
    <t>22a</t>
  </si>
  <si>
    <t>Spełnienie wskaźnika spłaty z art. 243 ufp po uwzględnieniu art. 244 ufp (po uwzględnieniu wyłączeń UE) (planistycznego)</t>
  </si>
  <si>
    <t>22b</t>
  </si>
  <si>
    <t>Spełnienie wskaźnika spłaty z art. 243 ufp po uwzględnieniu art. 244 ufp (po uwzględnieniu wyłączeń UE) (z wykonaniem za rok N-1)</t>
  </si>
  <si>
    <t>Dochody bieżące</t>
  </si>
  <si>
    <t>Wydatki bieżące razem</t>
  </si>
  <si>
    <t>Dochody bieżące - wydatki bieżące</t>
  </si>
  <si>
    <t>Dochody ogółem</t>
  </si>
  <si>
    <t>Wydatki ogółem</t>
  </si>
  <si>
    <t>Wynik budżetu</t>
  </si>
  <si>
    <t>Przychody budżetu</t>
  </si>
  <si>
    <t>Rozchody budżetu</t>
  </si>
  <si>
    <t>x</t>
  </si>
  <si>
    <t>TAK</t>
  </si>
  <si>
    <t>17e1</t>
  </si>
  <si>
    <t>17e2</t>
  </si>
  <si>
    <t>Wykonanie 2012</t>
  </si>
</sst>
</file>

<file path=xl/styles.xml><?xml version="1.0" encoding="utf-8"?>
<styleSheet xmlns="http://schemas.openxmlformats.org/spreadsheetml/2006/main">
  <fonts count="2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34" borderId="10" xfId="0" applyFont="1" applyFill="1" applyBorder="1" applyAlignment="1">
      <alignment wrapText="1"/>
    </xf>
    <xf numFmtId="0" fontId="18" fillId="33" borderId="10" xfId="0" applyFont="1" applyFill="1" applyBorder="1" applyAlignment="1">
      <alignment horizontal="left"/>
    </xf>
    <xf numFmtId="0" fontId="18" fillId="33" borderId="10" xfId="0" applyFont="1" applyFill="1" applyBorder="1" applyAlignment="1">
      <alignment wrapText="1"/>
    </xf>
    <xf numFmtId="4" fontId="18" fillId="33" borderId="10" xfId="0" applyNumberFormat="1" applyFont="1" applyFill="1" applyBorder="1"/>
    <xf numFmtId="0" fontId="18" fillId="0" borderId="10" xfId="0" applyFont="1" applyBorder="1" applyAlignment="1">
      <alignment horizontal="left"/>
    </xf>
    <xf numFmtId="0" fontId="18" fillId="0" borderId="10" xfId="0" applyFont="1" applyBorder="1" applyAlignment="1">
      <alignment wrapText="1"/>
    </xf>
    <xf numFmtId="4" fontId="18" fillId="0" borderId="10" xfId="0" applyNumberFormat="1" applyFont="1" applyBorder="1"/>
    <xf numFmtId="0" fontId="18" fillId="35" borderId="10" xfId="0" applyFont="1" applyFill="1" applyBorder="1" applyAlignment="1">
      <alignment horizontal="left"/>
    </xf>
    <xf numFmtId="0" fontId="18" fillId="35" borderId="10" xfId="0" applyFont="1" applyFill="1" applyBorder="1" applyAlignment="1">
      <alignment wrapText="1"/>
    </xf>
    <xf numFmtId="4" fontId="18" fillId="35" borderId="10" xfId="0" applyNumberFormat="1" applyFont="1" applyFill="1" applyBorder="1"/>
    <xf numFmtId="4" fontId="19" fillId="0" borderId="10" xfId="0" applyNumberFormat="1" applyFont="1" applyBorder="1" applyAlignment="1">
      <alignment horizontal="center" vertical="center"/>
    </xf>
    <xf numFmtId="10" fontId="18" fillId="0" borderId="10" xfId="0" applyNumberFormat="1" applyFont="1" applyBorder="1"/>
    <xf numFmtId="0" fontId="18" fillId="36" borderId="10" xfId="0" applyFont="1" applyFill="1" applyBorder="1" applyAlignment="1">
      <alignment horizontal="left"/>
    </xf>
    <xf numFmtId="0" fontId="18" fillId="36" borderId="10" xfId="0" applyFont="1" applyFill="1" applyBorder="1" applyAlignment="1">
      <alignment wrapText="1"/>
    </xf>
    <xf numFmtId="0" fontId="19" fillId="36" borderId="10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wrapText="1"/>
    </xf>
    <xf numFmtId="4" fontId="18" fillId="37" borderId="10" xfId="0" applyNumberFormat="1" applyFont="1" applyFill="1" applyBorder="1"/>
    <xf numFmtId="4" fontId="19" fillId="37" borderId="10" xfId="0" applyNumberFormat="1" applyFont="1" applyFill="1" applyBorder="1" applyAlignment="1">
      <alignment horizontal="center" vertical="center"/>
    </xf>
    <xf numFmtId="10" fontId="18" fillId="37" borderId="10" xfId="0" applyNumberFormat="1" applyFont="1" applyFill="1" applyBorder="1"/>
    <xf numFmtId="0" fontId="18" fillId="37" borderId="10" xfId="0" applyFont="1" applyFill="1" applyBorder="1" applyAlignment="1">
      <alignment horizontal="left"/>
    </xf>
    <xf numFmtId="0" fontId="0" fillId="37" borderId="0" xfId="0" applyFill="1" applyBorder="1"/>
    <xf numFmtId="49" fontId="18" fillId="0" borderId="10" xfId="0" applyNumberFormat="1" applyFont="1" applyBorder="1" applyAlignment="1">
      <alignment horizontal="left"/>
    </xf>
    <xf numFmtId="4" fontId="0" fillId="0" borderId="0" xfId="0" applyNumberFormat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  <colors>
    <mruColors>
      <color rgb="FFFFFF99"/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0"/>
  <sheetViews>
    <sheetView tabSelected="1" view="pageBreakPreview" zoomScaleNormal="100" zoomScaleSheetLayoutView="100" workbookViewId="0">
      <pane xSplit="2" ySplit="2" topLeftCell="C39" activePane="bottomRight" state="frozen"/>
      <selection pane="topRight" activeCell="D1" sqref="D1"/>
      <selection pane="bottomLeft" activeCell="A3" sqref="A3"/>
      <selection pane="bottomRight" activeCell="F49" sqref="F49"/>
    </sheetView>
  </sheetViews>
  <sheetFormatPr defaultRowHeight="14.25"/>
  <cols>
    <col min="1" max="1" width="7.25" customWidth="1"/>
    <col min="2" max="2" width="37.25" customWidth="1"/>
    <col min="3" max="5" width="11.625" customWidth="1"/>
    <col min="6" max="6" width="12.375" customWidth="1"/>
    <col min="7" max="7" width="13.375" customWidth="1"/>
    <col min="8" max="18" width="11.625" customWidth="1"/>
    <col min="19" max="19" width="11.375" bestFit="1" customWidth="1"/>
  </cols>
  <sheetData>
    <row r="1" spans="1:19" ht="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129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9" ht="27.75" customHeight="1">
      <c r="A2" s="2">
        <v>1</v>
      </c>
      <c r="B2" s="3" t="s">
        <v>17</v>
      </c>
      <c r="C2" s="4">
        <f>SUM(C3+C6)</f>
        <v>119670697.73</v>
      </c>
      <c r="D2" s="4">
        <f t="shared" ref="D2:R2" si="0">SUM(D3+D6)</f>
        <v>130566760.91</v>
      </c>
      <c r="E2" s="4">
        <f t="shared" si="0"/>
        <v>152861204</v>
      </c>
      <c r="F2" s="4">
        <f t="shared" si="0"/>
        <v>149864487.25</v>
      </c>
      <c r="G2" s="4">
        <f t="shared" si="0"/>
        <v>148223040</v>
      </c>
      <c r="H2" s="4">
        <f t="shared" si="0"/>
        <v>146843813</v>
      </c>
      <c r="I2" s="4">
        <f t="shared" si="0"/>
        <v>152199889</v>
      </c>
      <c r="J2" s="4">
        <f t="shared" si="0"/>
        <v>158103619</v>
      </c>
      <c r="K2" s="4">
        <f t="shared" si="0"/>
        <v>162556627</v>
      </c>
      <c r="L2" s="4">
        <f t="shared" si="0"/>
        <v>166391526</v>
      </c>
      <c r="M2" s="4">
        <f t="shared" si="0"/>
        <v>170932207</v>
      </c>
      <c r="N2" s="4">
        <f t="shared" si="0"/>
        <v>174639144</v>
      </c>
      <c r="O2" s="4">
        <f t="shared" si="0"/>
        <v>177118436</v>
      </c>
      <c r="P2" s="4">
        <f t="shared" si="0"/>
        <v>180576778</v>
      </c>
      <c r="Q2" s="4">
        <f t="shared" si="0"/>
        <v>183342417</v>
      </c>
      <c r="R2" s="4">
        <f t="shared" si="0"/>
        <v>186323239</v>
      </c>
    </row>
    <row r="3" spans="1:19">
      <c r="A3" s="5" t="s">
        <v>18</v>
      </c>
      <c r="B3" s="6" t="s">
        <v>19</v>
      </c>
      <c r="C3" s="7">
        <v>112777993.92</v>
      </c>
      <c r="D3" s="7">
        <v>127213551.69</v>
      </c>
      <c r="E3" s="7">
        <v>144120649</v>
      </c>
      <c r="F3" s="7">
        <v>144681372.08000001</v>
      </c>
      <c r="G3" s="17">
        <v>144789070</v>
      </c>
      <c r="H3" s="7">
        <v>146843813</v>
      </c>
      <c r="I3" s="7">
        <v>152199889</v>
      </c>
      <c r="J3" s="7">
        <v>158103619</v>
      </c>
      <c r="K3" s="7">
        <v>162556627</v>
      </c>
      <c r="L3" s="7">
        <v>166391526</v>
      </c>
      <c r="M3" s="7">
        <v>170932207</v>
      </c>
      <c r="N3" s="7">
        <v>174639144</v>
      </c>
      <c r="O3" s="7">
        <v>177118436</v>
      </c>
      <c r="P3" s="7">
        <v>180576778</v>
      </c>
      <c r="Q3" s="7">
        <v>183342417</v>
      </c>
      <c r="R3" s="7">
        <v>186323239</v>
      </c>
    </row>
    <row r="4" spans="1:19" ht="45" customHeight="1">
      <c r="A4" s="5" t="s">
        <v>20</v>
      </c>
      <c r="B4" s="6" t="s">
        <v>21</v>
      </c>
      <c r="C4" s="7">
        <v>5203290.93</v>
      </c>
      <c r="D4" s="7">
        <v>5014195.3499999996</v>
      </c>
      <c r="E4" s="7">
        <v>3796779</v>
      </c>
      <c r="F4" s="7">
        <v>3915818.24</v>
      </c>
      <c r="G4" s="17">
        <v>3364323</v>
      </c>
      <c r="H4" s="7">
        <v>706951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</row>
    <row r="5" spans="1:19">
      <c r="A5" s="5" t="s">
        <v>22</v>
      </c>
      <c r="B5" s="6" t="s">
        <v>23</v>
      </c>
      <c r="C5" s="7">
        <v>0</v>
      </c>
      <c r="D5" s="7">
        <v>0</v>
      </c>
      <c r="E5" s="7">
        <v>3796779</v>
      </c>
      <c r="F5" s="7">
        <v>3915818.24</v>
      </c>
      <c r="G5" s="17">
        <v>3364323</v>
      </c>
      <c r="H5" s="7">
        <v>706951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</row>
    <row r="6" spans="1:19">
      <c r="A6" s="5" t="s">
        <v>24</v>
      </c>
      <c r="B6" s="6" t="s">
        <v>25</v>
      </c>
      <c r="C6" s="7">
        <v>6892703.8099999996</v>
      </c>
      <c r="D6" s="7">
        <v>3353209.22</v>
      </c>
      <c r="E6" s="7">
        <v>8740555</v>
      </c>
      <c r="F6" s="7">
        <v>5183115.17</v>
      </c>
      <c r="G6" s="17">
        <v>3433970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</row>
    <row r="7" spans="1:19">
      <c r="A7" s="5" t="s">
        <v>26</v>
      </c>
      <c r="B7" s="6" t="s">
        <v>27</v>
      </c>
      <c r="C7" s="7">
        <v>0</v>
      </c>
      <c r="D7" s="7">
        <v>0</v>
      </c>
      <c r="E7" s="7">
        <v>0</v>
      </c>
      <c r="F7" s="7">
        <v>0</v>
      </c>
      <c r="G7" s="17">
        <v>9000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</row>
    <row r="8" spans="1:19" ht="36">
      <c r="A8" s="5" t="s">
        <v>28</v>
      </c>
      <c r="B8" s="6" t="s">
        <v>29</v>
      </c>
      <c r="C8" s="7">
        <v>0</v>
      </c>
      <c r="D8" s="7">
        <v>0</v>
      </c>
      <c r="E8" s="7">
        <v>0</v>
      </c>
      <c r="F8" s="7">
        <v>2903.79</v>
      </c>
      <c r="G8" s="17">
        <v>1653245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</row>
    <row r="9" spans="1:19">
      <c r="A9" s="5" t="s">
        <v>30</v>
      </c>
      <c r="B9" s="6" t="s">
        <v>31</v>
      </c>
      <c r="C9" s="7">
        <v>0</v>
      </c>
      <c r="D9" s="7">
        <v>0</v>
      </c>
      <c r="E9" s="7">
        <v>0</v>
      </c>
      <c r="F9" s="7">
        <v>2903.79</v>
      </c>
      <c r="G9" s="17">
        <v>1653245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19" ht="36">
      <c r="A10" s="5">
        <v>2</v>
      </c>
      <c r="B10" s="6" t="s">
        <v>32</v>
      </c>
      <c r="C10" s="7">
        <v>103477500.93000001</v>
      </c>
      <c r="D10" s="7">
        <v>114671179.34</v>
      </c>
      <c r="E10" s="7">
        <v>130464228</v>
      </c>
      <c r="F10" s="7">
        <v>126122360.03</v>
      </c>
      <c r="G10" s="17">
        <v>136477327</v>
      </c>
      <c r="H10" s="7">
        <v>132268427</v>
      </c>
      <c r="I10" s="7">
        <v>135295844</v>
      </c>
      <c r="J10" s="7">
        <v>137569758</v>
      </c>
      <c r="K10" s="7">
        <v>139939928</v>
      </c>
      <c r="L10" s="7">
        <v>141674650</v>
      </c>
      <c r="M10" s="7">
        <v>143548078</v>
      </c>
      <c r="N10" s="7">
        <v>145717357</v>
      </c>
      <c r="O10" s="7">
        <v>149057072</v>
      </c>
      <c r="P10" s="7">
        <v>153348660</v>
      </c>
      <c r="Q10" s="7">
        <v>157272697</v>
      </c>
      <c r="R10" s="7">
        <v>161166364</v>
      </c>
    </row>
    <row r="11" spans="1:19">
      <c r="A11" s="5" t="s">
        <v>33</v>
      </c>
      <c r="B11" s="6" t="s">
        <v>34</v>
      </c>
      <c r="C11" s="7">
        <v>54796118.649999999</v>
      </c>
      <c r="D11" s="7">
        <v>55489003.609999999</v>
      </c>
      <c r="E11" s="7">
        <v>59326754</v>
      </c>
      <c r="F11" s="7">
        <v>64867665.789999999</v>
      </c>
      <c r="G11" s="17">
        <v>60878985</v>
      </c>
      <c r="H11" s="7">
        <v>63922934</v>
      </c>
      <c r="I11" s="7">
        <v>64581340</v>
      </c>
      <c r="J11" s="7">
        <v>66518780</v>
      </c>
      <c r="K11" s="7">
        <v>68514343</v>
      </c>
      <c r="L11" s="7">
        <v>70569773</v>
      </c>
      <c r="M11" s="7">
        <v>72686867</v>
      </c>
      <c r="N11" s="7">
        <v>74867473</v>
      </c>
      <c r="O11" s="7">
        <v>77113497</v>
      </c>
      <c r="P11" s="7">
        <v>79426902</v>
      </c>
      <c r="Q11" s="7">
        <v>81809709</v>
      </c>
      <c r="R11" s="7">
        <v>84264000</v>
      </c>
    </row>
    <row r="12" spans="1:19">
      <c r="A12" s="5" t="s">
        <v>35</v>
      </c>
      <c r="B12" s="6" t="s">
        <v>36</v>
      </c>
      <c r="C12" s="7">
        <v>15492209.859999999</v>
      </c>
      <c r="D12" s="7">
        <v>18199496</v>
      </c>
      <c r="E12" s="7">
        <v>18750826</v>
      </c>
      <c r="F12" s="7">
        <v>11076483.42</v>
      </c>
      <c r="G12" s="17">
        <v>20415550</v>
      </c>
      <c r="H12" s="7">
        <f>(G12*1.5%)+G12</f>
        <v>20721783.25</v>
      </c>
      <c r="I12" s="7">
        <f t="shared" ref="I12:R12" si="1">(H12*1.5%)+H12</f>
        <v>21032609.998750001</v>
      </c>
      <c r="J12" s="7">
        <f t="shared" si="1"/>
        <v>21348099.14873125</v>
      </c>
      <c r="K12" s="7">
        <f t="shared" si="1"/>
        <v>21668320.635962218</v>
      </c>
      <c r="L12" s="7">
        <f t="shared" si="1"/>
        <v>21993345.445501652</v>
      </c>
      <c r="M12" s="7">
        <f t="shared" si="1"/>
        <v>22323245.627184175</v>
      </c>
      <c r="N12" s="7">
        <f t="shared" si="1"/>
        <v>22658094.311591938</v>
      </c>
      <c r="O12" s="7">
        <f t="shared" si="1"/>
        <v>22997965.726265818</v>
      </c>
      <c r="P12" s="7">
        <f t="shared" si="1"/>
        <v>23342935.212159805</v>
      </c>
      <c r="Q12" s="7">
        <f t="shared" si="1"/>
        <v>23693079.240342204</v>
      </c>
      <c r="R12" s="7">
        <f t="shared" si="1"/>
        <v>24048475.428947337</v>
      </c>
    </row>
    <row r="13" spans="1:19">
      <c r="A13" s="5" t="s">
        <v>37</v>
      </c>
      <c r="B13" s="6" t="s">
        <v>38</v>
      </c>
      <c r="C13" s="7">
        <v>0</v>
      </c>
      <c r="D13" s="7">
        <v>0</v>
      </c>
      <c r="E13" s="7">
        <v>281278</v>
      </c>
      <c r="F13" s="7">
        <v>0</v>
      </c>
      <c r="G13" s="17">
        <v>811932</v>
      </c>
      <c r="H13" s="7">
        <v>787368</v>
      </c>
      <c r="I13" s="7">
        <v>762804</v>
      </c>
      <c r="J13" s="7">
        <v>738240</v>
      </c>
      <c r="K13" s="7">
        <v>713676</v>
      </c>
      <c r="L13" s="7">
        <v>689112</v>
      </c>
      <c r="M13" s="7">
        <v>664548</v>
      </c>
      <c r="N13" s="7">
        <v>639984</v>
      </c>
      <c r="O13" s="7">
        <v>615420</v>
      </c>
      <c r="P13" s="7">
        <v>590856</v>
      </c>
      <c r="Q13" s="7">
        <v>566292</v>
      </c>
      <c r="R13" s="7">
        <v>445005</v>
      </c>
      <c r="S13" s="23"/>
    </row>
    <row r="14" spans="1:19" ht="24">
      <c r="A14" s="5" t="s">
        <v>39</v>
      </c>
      <c r="B14" s="6" t="s">
        <v>40</v>
      </c>
      <c r="C14" s="7">
        <v>0</v>
      </c>
      <c r="D14" s="7">
        <v>0</v>
      </c>
      <c r="E14" s="7">
        <v>0</v>
      </c>
      <c r="F14" s="7">
        <v>0</v>
      </c>
      <c r="G14" s="1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19" ht="41.25" customHeight="1">
      <c r="A15" s="5" t="s">
        <v>41</v>
      </c>
      <c r="B15" s="6" t="s">
        <v>42</v>
      </c>
      <c r="C15" s="7">
        <v>0</v>
      </c>
      <c r="D15" s="7">
        <v>0</v>
      </c>
      <c r="E15" s="7">
        <v>0</v>
      </c>
      <c r="F15" s="7">
        <v>0</v>
      </c>
      <c r="G15" s="17">
        <v>5000000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1:19">
      <c r="A16" s="5" t="s">
        <v>43</v>
      </c>
      <c r="B16" s="6" t="s">
        <v>44</v>
      </c>
      <c r="C16" s="7">
        <v>0</v>
      </c>
      <c r="D16" s="7">
        <v>4701092</v>
      </c>
      <c r="E16" s="7">
        <v>9321496</v>
      </c>
      <c r="F16" s="7">
        <v>4642683.1100000003</v>
      </c>
      <c r="G16" s="17">
        <v>10474642</v>
      </c>
      <c r="H16" s="7">
        <v>9189515</v>
      </c>
      <c r="I16" s="7">
        <v>9369042</v>
      </c>
      <c r="J16" s="7">
        <v>5381975</v>
      </c>
      <c r="K16" s="7">
        <v>713676</v>
      </c>
      <c r="L16" s="7">
        <v>689112</v>
      </c>
      <c r="M16" s="7">
        <v>664548</v>
      </c>
      <c r="N16" s="7">
        <v>639984</v>
      </c>
      <c r="O16" s="7">
        <v>615420</v>
      </c>
      <c r="P16" s="7">
        <v>590856</v>
      </c>
      <c r="Q16" s="7">
        <v>566292</v>
      </c>
      <c r="R16" s="7">
        <v>445005</v>
      </c>
    </row>
    <row r="17" spans="1:18" ht="24">
      <c r="A17" s="5" t="s">
        <v>45</v>
      </c>
      <c r="B17" s="6" t="s">
        <v>46</v>
      </c>
      <c r="C17" s="7">
        <v>0</v>
      </c>
      <c r="D17" s="7">
        <v>3475945</v>
      </c>
      <c r="E17" s="7">
        <v>3796779</v>
      </c>
      <c r="F17" s="7">
        <v>4022872.48</v>
      </c>
      <c r="G17" s="17">
        <v>3503878</v>
      </c>
      <c r="H17" s="7">
        <v>706951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</row>
    <row r="18" spans="1:18" ht="24">
      <c r="A18" s="5" t="s">
        <v>47</v>
      </c>
      <c r="B18" s="6" t="s">
        <v>48</v>
      </c>
      <c r="C18" s="7">
        <v>0</v>
      </c>
      <c r="D18" s="7">
        <v>0</v>
      </c>
      <c r="E18" s="7">
        <v>0</v>
      </c>
      <c r="F18" s="7">
        <v>4022872.48</v>
      </c>
      <c r="G18" s="17">
        <v>3503878</v>
      </c>
      <c r="H18" s="7">
        <v>706951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>
      <c r="A19" s="2">
        <v>3</v>
      </c>
      <c r="B19" s="3" t="s">
        <v>49</v>
      </c>
      <c r="C19" s="4">
        <f>SUM(C2-C10)</f>
        <v>16193196.799999997</v>
      </c>
      <c r="D19" s="4">
        <f t="shared" ref="D19:R19" si="2">SUM(D2-D10)</f>
        <v>15895581.569999993</v>
      </c>
      <c r="E19" s="4">
        <f t="shared" si="2"/>
        <v>22396976</v>
      </c>
      <c r="F19" s="4">
        <f t="shared" si="2"/>
        <v>23742127.219999999</v>
      </c>
      <c r="G19" s="4">
        <f t="shared" si="2"/>
        <v>11745713</v>
      </c>
      <c r="H19" s="4">
        <f t="shared" si="2"/>
        <v>14575386</v>
      </c>
      <c r="I19" s="4">
        <f t="shared" si="2"/>
        <v>16904045</v>
      </c>
      <c r="J19" s="4">
        <f t="shared" si="2"/>
        <v>20533861</v>
      </c>
      <c r="K19" s="4">
        <f t="shared" si="2"/>
        <v>22616699</v>
      </c>
      <c r="L19" s="4">
        <f t="shared" si="2"/>
        <v>24716876</v>
      </c>
      <c r="M19" s="4">
        <f t="shared" si="2"/>
        <v>27384129</v>
      </c>
      <c r="N19" s="4">
        <f t="shared" si="2"/>
        <v>28921787</v>
      </c>
      <c r="O19" s="4">
        <f t="shared" si="2"/>
        <v>28061364</v>
      </c>
      <c r="P19" s="4">
        <f t="shared" si="2"/>
        <v>27228118</v>
      </c>
      <c r="Q19" s="4">
        <f t="shared" si="2"/>
        <v>26069720</v>
      </c>
      <c r="R19" s="4">
        <f t="shared" si="2"/>
        <v>25156875</v>
      </c>
    </row>
    <row r="20" spans="1:18" ht="24">
      <c r="A20" s="5" t="str">
        <f>"4.1"</f>
        <v>4.1</v>
      </c>
      <c r="B20" s="6" t="s">
        <v>50</v>
      </c>
      <c r="C20" s="7">
        <v>8052485.2800000003</v>
      </c>
      <c r="D20" s="7">
        <v>5427791.6799999997</v>
      </c>
      <c r="E20" s="7">
        <v>6340014</v>
      </c>
      <c r="F20" s="7">
        <v>6340863.7999999998</v>
      </c>
      <c r="G20" s="1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1:18">
      <c r="A21" s="5" t="s">
        <v>51</v>
      </c>
      <c r="B21" s="6" t="s">
        <v>52</v>
      </c>
      <c r="C21" s="7">
        <v>0</v>
      </c>
      <c r="D21" s="7">
        <v>0</v>
      </c>
      <c r="E21" s="7">
        <v>3840014</v>
      </c>
      <c r="F21" s="7"/>
      <c r="G21" s="1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1:18" ht="24">
      <c r="A22" s="5" t="str">
        <f>"4.2"</f>
        <v>4.2</v>
      </c>
      <c r="B22" s="6" t="s">
        <v>53</v>
      </c>
      <c r="C22" s="7">
        <v>0</v>
      </c>
      <c r="D22" s="7">
        <v>0</v>
      </c>
      <c r="E22" s="7">
        <v>0</v>
      </c>
      <c r="F22" s="7">
        <v>0</v>
      </c>
      <c r="G22" s="17">
        <v>5133560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1:18">
      <c r="A23" s="5" t="s">
        <v>54</v>
      </c>
      <c r="B23" s="6" t="s">
        <v>52</v>
      </c>
      <c r="C23" s="7">
        <v>0</v>
      </c>
      <c r="D23" s="7">
        <v>0</v>
      </c>
      <c r="E23" s="7">
        <v>0</v>
      </c>
      <c r="F23" s="7">
        <v>0</v>
      </c>
      <c r="G23" s="17">
        <v>133560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</row>
    <row r="24" spans="1:18">
      <c r="A24" s="5">
        <v>5</v>
      </c>
      <c r="B24" s="6" t="s">
        <v>55</v>
      </c>
      <c r="C24" s="7">
        <v>0</v>
      </c>
      <c r="D24" s="7">
        <v>0</v>
      </c>
      <c r="E24" s="7">
        <v>0</v>
      </c>
      <c r="F24" s="7">
        <v>0</v>
      </c>
      <c r="G24" s="17">
        <v>0</v>
      </c>
      <c r="H24" s="7">
        <v>1500000</v>
      </c>
      <c r="I24" s="7">
        <v>1500000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>
      <c r="A25" s="5" t="s">
        <v>56</v>
      </c>
      <c r="B25" s="6" t="s">
        <v>52</v>
      </c>
      <c r="C25" s="7">
        <v>0</v>
      </c>
      <c r="D25" s="7">
        <v>0</v>
      </c>
      <c r="E25" s="7">
        <v>0</v>
      </c>
      <c r="F25" s="7">
        <v>0</v>
      </c>
      <c r="G25" s="1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>
      <c r="A26" s="2">
        <v>6</v>
      </c>
      <c r="B26" s="3" t="s">
        <v>57</v>
      </c>
      <c r="C26" s="4">
        <f>SUM(C19+C20+C22+C24)</f>
        <v>24245682.079999998</v>
      </c>
      <c r="D26" s="4">
        <f t="shared" ref="D26:R26" si="3">SUM(D19+D20+D22+D24)</f>
        <v>21323373.249999993</v>
      </c>
      <c r="E26" s="4">
        <f t="shared" si="3"/>
        <v>28736990</v>
      </c>
      <c r="F26" s="4">
        <f t="shared" si="3"/>
        <v>30082991.02</v>
      </c>
      <c r="G26" s="4">
        <f t="shared" si="3"/>
        <v>16879273</v>
      </c>
      <c r="H26" s="4">
        <f t="shared" si="3"/>
        <v>16075386</v>
      </c>
      <c r="I26" s="4">
        <f t="shared" si="3"/>
        <v>18404045</v>
      </c>
      <c r="J26" s="4">
        <f t="shared" si="3"/>
        <v>20533861</v>
      </c>
      <c r="K26" s="4">
        <f t="shared" si="3"/>
        <v>22616699</v>
      </c>
      <c r="L26" s="4">
        <f t="shared" si="3"/>
        <v>24716876</v>
      </c>
      <c r="M26" s="4">
        <f t="shared" si="3"/>
        <v>27384129</v>
      </c>
      <c r="N26" s="4">
        <f t="shared" si="3"/>
        <v>28921787</v>
      </c>
      <c r="O26" s="4">
        <f t="shared" si="3"/>
        <v>28061364</v>
      </c>
      <c r="P26" s="4">
        <f t="shared" si="3"/>
        <v>27228118</v>
      </c>
      <c r="Q26" s="4">
        <f t="shared" si="3"/>
        <v>26069720</v>
      </c>
      <c r="R26" s="4">
        <f t="shared" si="3"/>
        <v>25156875</v>
      </c>
    </row>
    <row r="27" spans="1:18">
      <c r="A27" s="2">
        <v>7</v>
      </c>
      <c r="B27" s="3" t="s">
        <v>58</v>
      </c>
      <c r="C27" s="4">
        <f>SUM(C28+C30)</f>
        <v>8935490.9400000013</v>
      </c>
      <c r="D27" s="4">
        <f t="shared" ref="D27:R27" si="4">SUM(D28+D30)</f>
        <v>7786626</v>
      </c>
      <c r="E27" s="4">
        <f t="shared" si="4"/>
        <v>9676808</v>
      </c>
      <c r="F27" s="4">
        <f t="shared" si="4"/>
        <v>9895141.9100000001</v>
      </c>
      <c r="G27" s="4">
        <f t="shared" si="4"/>
        <v>8145008</v>
      </c>
      <c r="H27" s="4">
        <f t="shared" si="4"/>
        <v>8339695</v>
      </c>
      <c r="I27" s="4">
        <f t="shared" si="4"/>
        <v>8687126</v>
      </c>
      <c r="J27" s="4">
        <f t="shared" si="4"/>
        <v>10228816</v>
      </c>
      <c r="K27" s="4">
        <f t="shared" si="4"/>
        <v>11378527</v>
      </c>
      <c r="L27" s="4">
        <f t="shared" si="4"/>
        <v>12190909</v>
      </c>
      <c r="M27" s="4">
        <f t="shared" si="4"/>
        <v>12219831</v>
      </c>
      <c r="N27" s="4">
        <f t="shared" si="4"/>
        <v>11455271</v>
      </c>
      <c r="O27" s="4">
        <f t="shared" si="4"/>
        <v>10607472</v>
      </c>
      <c r="P27" s="4">
        <f t="shared" si="4"/>
        <v>10158272</v>
      </c>
      <c r="Q27" s="4">
        <f t="shared" si="4"/>
        <v>8529720</v>
      </c>
      <c r="R27" s="4">
        <f t="shared" si="4"/>
        <v>7116918.9800000004</v>
      </c>
    </row>
    <row r="28" spans="1:18" ht="24">
      <c r="A28" s="20" t="s">
        <v>59</v>
      </c>
      <c r="B28" s="16" t="s">
        <v>60</v>
      </c>
      <c r="C28" s="17">
        <v>7797209.2300000004</v>
      </c>
      <c r="D28" s="17">
        <v>6020765.5999999996</v>
      </c>
      <c r="E28" s="17">
        <v>7474703</v>
      </c>
      <c r="F28" s="17">
        <v>7474702.5999999996</v>
      </c>
      <c r="G28" s="17">
        <v>5608508</v>
      </c>
      <c r="H28" s="17">
        <v>5735212</v>
      </c>
      <c r="I28" s="17">
        <v>5916667</v>
      </c>
      <c r="J28" s="17">
        <v>6941040</v>
      </c>
      <c r="K28" s="17">
        <v>7838723</v>
      </c>
      <c r="L28" s="17">
        <v>8983131</v>
      </c>
      <c r="M28" s="17">
        <v>9571976</v>
      </c>
      <c r="N28" s="17">
        <v>9421986</v>
      </c>
      <c r="O28" s="17">
        <v>9001652</v>
      </c>
      <c r="P28" s="17">
        <v>8955462</v>
      </c>
      <c r="Q28" s="17">
        <v>7835052</v>
      </c>
      <c r="R28" s="17">
        <v>6938670.9800000004</v>
      </c>
    </row>
    <row r="29" spans="1:18" ht="24">
      <c r="A29" s="5" t="s">
        <v>61</v>
      </c>
      <c r="B29" s="6" t="s">
        <v>62</v>
      </c>
      <c r="C29" s="7">
        <v>0</v>
      </c>
      <c r="D29" s="7">
        <v>0</v>
      </c>
      <c r="E29" s="7">
        <v>0</v>
      </c>
      <c r="F29" s="7">
        <v>0</v>
      </c>
      <c r="G29" s="1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>
      <c r="A30" s="5" t="s">
        <v>63</v>
      </c>
      <c r="B30" s="6" t="s">
        <v>64</v>
      </c>
      <c r="C30" s="7">
        <f>SUM(C31)</f>
        <v>1138281.71</v>
      </c>
      <c r="D30" s="7">
        <f t="shared" ref="D30:R30" si="5">SUM(D31)</f>
        <v>1765860.4</v>
      </c>
      <c r="E30" s="7">
        <f t="shared" si="5"/>
        <v>2202105</v>
      </c>
      <c r="F30" s="7">
        <v>2420439.31</v>
      </c>
      <c r="G30" s="17">
        <f t="shared" si="5"/>
        <v>2536500</v>
      </c>
      <c r="H30" s="7">
        <f t="shared" si="5"/>
        <v>2604483</v>
      </c>
      <c r="I30" s="7">
        <f t="shared" si="5"/>
        <v>2770459</v>
      </c>
      <c r="J30" s="7">
        <f t="shared" si="5"/>
        <v>3287776</v>
      </c>
      <c r="K30" s="7">
        <f t="shared" si="5"/>
        <v>3539804</v>
      </c>
      <c r="L30" s="7">
        <f t="shared" si="5"/>
        <v>3207778</v>
      </c>
      <c r="M30" s="7">
        <f t="shared" si="5"/>
        <v>2647855</v>
      </c>
      <c r="N30" s="7">
        <f t="shared" si="5"/>
        <v>2033285</v>
      </c>
      <c r="O30" s="7">
        <f t="shared" si="5"/>
        <v>1605820</v>
      </c>
      <c r="P30" s="7">
        <f t="shared" si="5"/>
        <v>1202810</v>
      </c>
      <c r="Q30" s="7">
        <f t="shared" si="5"/>
        <v>694668</v>
      </c>
      <c r="R30" s="7">
        <f t="shared" si="5"/>
        <v>178248</v>
      </c>
    </row>
    <row r="31" spans="1:18">
      <c r="A31" s="5" t="s">
        <v>65</v>
      </c>
      <c r="B31" s="6" t="s">
        <v>66</v>
      </c>
      <c r="C31" s="7">
        <v>1138281.71</v>
      </c>
      <c r="D31" s="7">
        <v>1765860.4</v>
      </c>
      <c r="E31" s="7">
        <v>2202105</v>
      </c>
      <c r="F31" s="7">
        <v>2420439.31</v>
      </c>
      <c r="G31" s="17">
        <v>2536500</v>
      </c>
      <c r="H31" s="7">
        <v>2604483</v>
      </c>
      <c r="I31" s="7">
        <v>2770459</v>
      </c>
      <c r="J31" s="7">
        <v>3287776</v>
      </c>
      <c r="K31" s="7">
        <v>3539804</v>
      </c>
      <c r="L31" s="7">
        <v>3207778</v>
      </c>
      <c r="M31" s="7">
        <v>2647855</v>
      </c>
      <c r="N31" s="7">
        <v>2033285</v>
      </c>
      <c r="O31" s="7">
        <v>1605820</v>
      </c>
      <c r="P31" s="7">
        <v>1202810</v>
      </c>
      <c r="Q31" s="7">
        <v>694668</v>
      </c>
      <c r="R31" s="7">
        <v>178248</v>
      </c>
    </row>
    <row r="32" spans="1:18" ht="20.25" customHeight="1">
      <c r="A32" s="5">
        <v>8</v>
      </c>
      <c r="B32" s="6" t="s">
        <v>67</v>
      </c>
      <c r="C32" s="7">
        <v>0</v>
      </c>
      <c r="D32" s="7">
        <v>0</v>
      </c>
      <c r="E32" s="7">
        <v>0</v>
      </c>
      <c r="F32" s="7">
        <v>0</v>
      </c>
      <c r="G32" s="17">
        <v>3000000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>
      <c r="A33" s="2">
        <v>9</v>
      </c>
      <c r="B33" s="3" t="s">
        <v>68</v>
      </c>
      <c r="C33" s="4">
        <f>SUM(C26-C27-C32)</f>
        <v>15310191.139999997</v>
      </c>
      <c r="D33" s="4">
        <f t="shared" ref="D33:R33" si="6">SUM(D26-D27-D32)</f>
        <v>13536747.249999993</v>
      </c>
      <c r="E33" s="4">
        <f t="shared" si="6"/>
        <v>19060182</v>
      </c>
      <c r="F33" s="4">
        <f t="shared" si="6"/>
        <v>20187849.109999999</v>
      </c>
      <c r="G33" s="4">
        <f t="shared" si="6"/>
        <v>5734265</v>
      </c>
      <c r="H33" s="4">
        <f t="shared" si="6"/>
        <v>7735691</v>
      </c>
      <c r="I33" s="4">
        <f t="shared" si="6"/>
        <v>9716919</v>
      </c>
      <c r="J33" s="4">
        <f t="shared" si="6"/>
        <v>10305045</v>
      </c>
      <c r="K33" s="4">
        <f t="shared" si="6"/>
        <v>11238172</v>
      </c>
      <c r="L33" s="4">
        <f t="shared" si="6"/>
        <v>12525967</v>
      </c>
      <c r="M33" s="4">
        <f>SUM(M26-M27-M32)</f>
        <v>15164298</v>
      </c>
      <c r="N33" s="4">
        <f>SUM(N26-N27-N32)</f>
        <v>17466516</v>
      </c>
      <c r="O33" s="4">
        <f t="shared" si="6"/>
        <v>17453892</v>
      </c>
      <c r="P33" s="4">
        <f t="shared" si="6"/>
        <v>17069846</v>
      </c>
      <c r="Q33" s="4">
        <f t="shared" si="6"/>
        <v>17540000</v>
      </c>
      <c r="R33" s="4">
        <f t="shared" si="6"/>
        <v>18039956.02</v>
      </c>
    </row>
    <row r="34" spans="1:18">
      <c r="A34" s="5">
        <v>10</v>
      </c>
      <c r="B34" s="6" t="s">
        <v>69</v>
      </c>
      <c r="C34" s="7">
        <v>27296283.670000002</v>
      </c>
      <c r="D34" s="7">
        <v>24695883.449999999</v>
      </c>
      <c r="E34" s="7">
        <v>28560182</v>
      </c>
      <c r="F34" s="7">
        <v>21596694.079999998</v>
      </c>
      <c r="G34" s="17">
        <v>20734265</v>
      </c>
      <c r="H34" s="7">
        <v>19735691</v>
      </c>
      <c r="I34" s="7">
        <v>18716919</v>
      </c>
      <c r="J34" s="7">
        <v>15305045</v>
      </c>
      <c r="K34" s="7">
        <v>15238172</v>
      </c>
      <c r="L34" s="7">
        <v>15525967</v>
      </c>
      <c r="M34" s="7">
        <v>15164298</v>
      </c>
      <c r="N34" s="7">
        <v>17466516</v>
      </c>
      <c r="O34" s="7">
        <v>17453892</v>
      </c>
      <c r="P34" s="7">
        <v>17069846</v>
      </c>
      <c r="Q34" s="7">
        <v>17540000</v>
      </c>
      <c r="R34" s="7">
        <v>18039956.02</v>
      </c>
    </row>
    <row r="35" spans="1:18">
      <c r="A35" s="5" t="s">
        <v>70</v>
      </c>
      <c r="B35" s="6" t="s">
        <v>71</v>
      </c>
      <c r="C35" s="7">
        <v>0</v>
      </c>
      <c r="D35" s="7">
        <v>3204187</v>
      </c>
      <c r="E35" s="7">
        <v>4250830</v>
      </c>
      <c r="F35" s="7">
        <v>2906538.73</v>
      </c>
      <c r="G35" s="17">
        <v>3339870</v>
      </c>
      <c r="H35" s="7">
        <v>500000</v>
      </c>
      <c r="I35" s="7">
        <v>500000</v>
      </c>
      <c r="J35" s="7">
        <v>500000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24">
      <c r="A36" s="5" t="s">
        <v>72</v>
      </c>
      <c r="B36" s="6" t="s">
        <v>46</v>
      </c>
      <c r="C36" s="7">
        <v>0</v>
      </c>
      <c r="D36" s="7">
        <v>8508378.1500000004</v>
      </c>
      <c r="E36" s="7">
        <v>0</v>
      </c>
      <c r="F36" s="7">
        <v>2136868.06</v>
      </c>
      <c r="G36" s="17">
        <f>2642464+19620</f>
        <v>2662084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24">
      <c r="A37" s="5" t="s">
        <v>73</v>
      </c>
      <c r="B37" s="6" t="s">
        <v>48</v>
      </c>
      <c r="C37" s="7">
        <v>0</v>
      </c>
      <c r="D37" s="7">
        <v>0</v>
      </c>
      <c r="E37" s="7">
        <v>0</v>
      </c>
      <c r="F37" s="7">
        <v>0</v>
      </c>
      <c r="G37" s="17">
        <v>2662084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>
      <c r="A38" s="5">
        <v>11</v>
      </c>
      <c r="B38" s="6" t="s">
        <v>74</v>
      </c>
      <c r="C38" s="7">
        <v>17415251</v>
      </c>
      <c r="D38" s="7">
        <v>17500000</v>
      </c>
      <c r="E38" s="7">
        <v>9500000</v>
      </c>
      <c r="F38" s="7">
        <v>9500000</v>
      </c>
      <c r="G38" s="17">
        <v>15000000</v>
      </c>
      <c r="H38" s="7">
        <v>12000000</v>
      </c>
      <c r="I38" s="7">
        <v>9000000</v>
      </c>
      <c r="J38" s="7">
        <v>5000000</v>
      </c>
      <c r="K38" s="7">
        <v>4000000</v>
      </c>
      <c r="L38" s="7">
        <v>3000000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</row>
    <row r="39" spans="1:18">
      <c r="A39" s="5" t="s">
        <v>75</v>
      </c>
      <c r="B39" s="6" t="s">
        <v>52</v>
      </c>
      <c r="C39" s="7">
        <v>0</v>
      </c>
      <c r="D39" s="7">
        <v>0</v>
      </c>
      <c r="E39" s="7">
        <v>4525297</v>
      </c>
      <c r="F39" s="7">
        <v>4525297</v>
      </c>
      <c r="G39" s="17">
        <v>11391492</v>
      </c>
      <c r="H39" s="7">
        <v>7764788</v>
      </c>
      <c r="I39" s="7">
        <v>4583333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>
      <c r="A40" s="2">
        <v>12</v>
      </c>
      <c r="B40" s="3" t="s">
        <v>76</v>
      </c>
      <c r="C40" s="4">
        <f>SUM(C33-C34+C38)</f>
        <v>5429158.4699999951</v>
      </c>
      <c r="D40" s="4">
        <f t="shared" ref="D40:R40" si="7">SUM(D33-D34+D38)</f>
        <v>6340863.7999999933</v>
      </c>
      <c r="E40" s="4">
        <f t="shared" si="7"/>
        <v>0</v>
      </c>
      <c r="F40" s="4">
        <f t="shared" si="7"/>
        <v>8091155.0300000012</v>
      </c>
      <c r="G40" s="4">
        <f t="shared" si="7"/>
        <v>0</v>
      </c>
      <c r="H40" s="4">
        <f t="shared" si="7"/>
        <v>0</v>
      </c>
      <c r="I40" s="4">
        <f t="shared" si="7"/>
        <v>0</v>
      </c>
      <c r="J40" s="4">
        <f t="shared" si="7"/>
        <v>0</v>
      </c>
      <c r="K40" s="4">
        <f t="shared" si="7"/>
        <v>0</v>
      </c>
      <c r="L40" s="4">
        <f t="shared" si="7"/>
        <v>0</v>
      </c>
      <c r="M40" s="4">
        <f t="shared" si="7"/>
        <v>0</v>
      </c>
      <c r="N40" s="4">
        <f>SUM(N33-N34+N38)</f>
        <v>0</v>
      </c>
      <c r="O40" s="4">
        <f t="shared" si="7"/>
        <v>0</v>
      </c>
      <c r="P40" s="4">
        <f t="shared" si="7"/>
        <v>0</v>
      </c>
      <c r="Q40" s="4">
        <f t="shared" si="7"/>
        <v>0</v>
      </c>
      <c r="R40" s="4">
        <f t="shared" si="7"/>
        <v>0</v>
      </c>
    </row>
    <row r="41" spans="1:18">
      <c r="A41" s="8">
        <v>13</v>
      </c>
      <c r="B41" s="9" t="s">
        <v>77</v>
      </c>
      <c r="C41" s="10">
        <v>31243548.18</v>
      </c>
      <c r="D41" s="10">
        <v>42722782.579999998</v>
      </c>
      <c r="E41" s="10">
        <v>44748079.579999998</v>
      </c>
      <c r="F41" s="10">
        <v>44748079.979999997</v>
      </c>
      <c r="G41" s="10">
        <f>SUM(F41+G38-G28)</f>
        <v>54139571.979999997</v>
      </c>
      <c r="H41" s="10">
        <f t="shared" ref="H41:R41" si="8">SUM(G41+H38-H28)</f>
        <v>60404359.979999997</v>
      </c>
      <c r="I41" s="10">
        <f t="shared" si="8"/>
        <v>63487692.979999989</v>
      </c>
      <c r="J41" s="10">
        <f t="shared" si="8"/>
        <v>61546652.979999989</v>
      </c>
      <c r="K41" s="10">
        <f t="shared" si="8"/>
        <v>57707929.979999989</v>
      </c>
      <c r="L41" s="10">
        <f t="shared" si="8"/>
        <v>51724798.979999989</v>
      </c>
      <c r="M41" s="10">
        <f t="shared" si="8"/>
        <v>42152822.979999989</v>
      </c>
      <c r="N41" s="10">
        <f t="shared" si="8"/>
        <v>32730836.979999989</v>
      </c>
      <c r="O41" s="10">
        <f t="shared" si="8"/>
        <v>23729184.979999989</v>
      </c>
      <c r="P41" s="10">
        <f t="shared" si="8"/>
        <v>14773722.979999989</v>
      </c>
      <c r="Q41" s="10">
        <f t="shared" si="8"/>
        <v>6938670.9799999893</v>
      </c>
      <c r="R41" s="10">
        <f t="shared" si="8"/>
        <v>-1.1175870895385742E-8</v>
      </c>
    </row>
    <row r="42" spans="1:18" ht="36">
      <c r="A42" s="5" t="s">
        <v>78</v>
      </c>
      <c r="B42" s="6" t="s">
        <v>79</v>
      </c>
      <c r="C42" s="7">
        <v>0</v>
      </c>
      <c r="D42" s="7">
        <v>0</v>
      </c>
      <c r="E42" s="7">
        <v>0</v>
      </c>
      <c r="F42" s="7">
        <v>0</v>
      </c>
      <c r="G42" s="1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</row>
    <row r="43" spans="1:18">
      <c r="A43" s="5">
        <v>14</v>
      </c>
      <c r="B43" s="6" t="s">
        <v>80</v>
      </c>
      <c r="C43" s="7">
        <v>0</v>
      </c>
      <c r="D43" s="7">
        <v>0</v>
      </c>
      <c r="E43" s="7">
        <v>0</v>
      </c>
      <c r="F43" s="7">
        <v>0</v>
      </c>
      <c r="G43" s="1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48">
      <c r="A44" s="5">
        <v>15</v>
      </c>
      <c r="B44" s="6" t="s">
        <v>81</v>
      </c>
      <c r="C44" s="7">
        <v>0</v>
      </c>
      <c r="D44" s="7">
        <v>0</v>
      </c>
      <c r="E44" s="7">
        <v>0</v>
      </c>
      <c r="F44" s="7">
        <v>0</v>
      </c>
      <c r="G44" s="1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</row>
    <row r="45" spans="1:18" ht="33" customHeight="1">
      <c r="A45" s="2">
        <v>16</v>
      </c>
      <c r="B45" s="3" t="s">
        <v>82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1941040</v>
      </c>
      <c r="K45" s="4">
        <v>3838723</v>
      </c>
      <c r="L45" s="4">
        <v>5983131</v>
      </c>
      <c r="M45" s="4">
        <v>9571976</v>
      </c>
      <c r="N45" s="4">
        <v>9421986</v>
      </c>
      <c r="O45" s="4">
        <v>9001652</v>
      </c>
      <c r="P45" s="4">
        <v>8955462</v>
      </c>
      <c r="Q45" s="4">
        <v>7835052</v>
      </c>
      <c r="R45" s="4">
        <v>7138670.5800000001</v>
      </c>
    </row>
    <row r="46" spans="1:18">
      <c r="A46" s="5">
        <v>17</v>
      </c>
      <c r="B46" s="6" t="s">
        <v>83</v>
      </c>
      <c r="C46" s="7">
        <v>0</v>
      </c>
      <c r="D46" s="7">
        <v>0</v>
      </c>
      <c r="E46" s="7">
        <v>0</v>
      </c>
      <c r="F46" s="7">
        <v>0</v>
      </c>
      <c r="G46" s="1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</row>
    <row r="47" spans="1:18">
      <c r="A47" s="5" t="s">
        <v>84</v>
      </c>
      <c r="B47" s="6" t="s">
        <v>85</v>
      </c>
      <c r="C47" s="7">
        <v>0</v>
      </c>
      <c r="D47" s="7">
        <v>0</v>
      </c>
      <c r="E47" s="7">
        <v>0</v>
      </c>
      <c r="F47" s="7">
        <v>0</v>
      </c>
      <c r="G47" s="1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</row>
    <row r="48" spans="1:18" ht="24">
      <c r="A48" s="1" t="s">
        <v>0</v>
      </c>
      <c r="B48" s="1" t="s">
        <v>1</v>
      </c>
      <c r="C48" s="1" t="s">
        <v>2</v>
      </c>
      <c r="D48" s="1" t="s">
        <v>3</v>
      </c>
      <c r="E48" s="1" t="s">
        <v>4</v>
      </c>
      <c r="F48" s="1" t="s">
        <v>129</v>
      </c>
      <c r="G48" s="1" t="s">
        <v>5</v>
      </c>
      <c r="H48" s="1" t="s">
        <v>6</v>
      </c>
      <c r="I48" s="1" t="s">
        <v>7</v>
      </c>
      <c r="J48" s="1" t="s">
        <v>8</v>
      </c>
      <c r="K48" s="1" t="s">
        <v>9</v>
      </c>
      <c r="L48" s="1" t="s">
        <v>10</v>
      </c>
      <c r="M48" s="1" t="s">
        <v>11</v>
      </c>
      <c r="N48" s="1" t="s">
        <v>12</v>
      </c>
      <c r="O48" s="1" t="s">
        <v>13</v>
      </c>
      <c r="P48" s="1" t="s">
        <v>14</v>
      </c>
      <c r="Q48" s="1" t="s">
        <v>15</v>
      </c>
      <c r="R48" s="1" t="s">
        <v>16</v>
      </c>
    </row>
    <row r="49" spans="1:18" ht="36">
      <c r="A49" s="5" t="s">
        <v>86</v>
      </c>
      <c r="B49" s="6" t="s">
        <v>87</v>
      </c>
      <c r="C49" s="11" t="s">
        <v>125</v>
      </c>
      <c r="D49" s="11" t="s">
        <v>125</v>
      </c>
      <c r="E49" s="11" t="s">
        <v>125</v>
      </c>
      <c r="F49" s="11" t="s">
        <v>125</v>
      </c>
      <c r="G49" s="18" t="s">
        <v>125</v>
      </c>
      <c r="H49" s="11" t="s">
        <v>125</v>
      </c>
      <c r="I49" s="11" t="s">
        <v>125</v>
      </c>
      <c r="J49" s="11" t="s">
        <v>125</v>
      </c>
      <c r="K49" s="11" t="s">
        <v>125</v>
      </c>
      <c r="L49" s="11" t="s">
        <v>125</v>
      </c>
      <c r="M49" s="11" t="s">
        <v>125</v>
      </c>
      <c r="N49" s="11" t="s">
        <v>125</v>
      </c>
      <c r="O49" s="11" t="s">
        <v>125</v>
      </c>
      <c r="P49" s="11" t="s">
        <v>125</v>
      </c>
      <c r="Q49" s="11" t="s">
        <v>125</v>
      </c>
      <c r="R49" s="11" t="s">
        <v>125</v>
      </c>
    </row>
    <row r="50" spans="1:18" ht="36">
      <c r="A50" s="5" t="s">
        <v>88</v>
      </c>
      <c r="B50" s="6" t="s">
        <v>89</v>
      </c>
      <c r="C50" s="7">
        <v>0</v>
      </c>
      <c r="D50" s="7">
        <v>0</v>
      </c>
      <c r="E50" s="7">
        <v>0</v>
      </c>
      <c r="F50" s="7">
        <v>0</v>
      </c>
      <c r="G50" s="1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1:18" ht="30" customHeight="1">
      <c r="A51" s="5" t="s">
        <v>90</v>
      </c>
      <c r="B51" s="6" t="s">
        <v>91</v>
      </c>
      <c r="C51" s="7">
        <v>0</v>
      </c>
      <c r="D51" s="7">
        <v>0</v>
      </c>
      <c r="E51" s="7">
        <v>0</v>
      </c>
      <c r="F51" s="7">
        <v>0</v>
      </c>
      <c r="G51" s="1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</row>
    <row r="52" spans="1:18" ht="36">
      <c r="A52" s="22" t="s">
        <v>127</v>
      </c>
      <c r="B52" s="6" t="s">
        <v>92</v>
      </c>
      <c r="C52" s="7">
        <v>0</v>
      </c>
      <c r="D52" s="7">
        <v>0</v>
      </c>
      <c r="E52" s="7">
        <v>0</v>
      </c>
      <c r="F52" s="7">
        <v>0</v>
      </c>
      <c r="G52" s="1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1:18" ht="39.75" customHeight="1">
      <c r="A53" s="22" t="s">
        <v>128</v>
      </c>
      <c r="B53" s="6" t="s">
        <v>93</v>
      </c>
      <c r="C53" s="7">
        <v>0</v>
      </c>
      <c r="D53" s="7">
        <v>0</v>
      </c>
      <c r="E53" s="7">
        <v>0</v>
      </c>
      <c r="F53" s="7">
        <v>0</v>
      </c>
      <c r="G53" s="1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</row>
    <row r="54" spans="1:18" ht="51.75" customHeight="1">
      <c r="A54" s="5" t="s">
        <v>94</v>
      </c>
      <c r="B54" s="6" t="s">
        <v>95</v>
      </c>
      <c r="C54" s="7">
        <v>0</v>
      </c>
      <c r="D54" s="7">
        <v>0</v>
      </c>
      <c r="E54" s="7">
        <v>0</v>
      </c>
      <c r="F54" s="7">
        <v>0</v>
      </c>
      <c r="G54" s="1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</row>
    <row r="55" spans="1:18" ht="24">
      <c r="A55" s="20">
        <v>18</v>
      </c>
      <c r="B55" s="16" t="s">
        <v>96</v>
      </c>
      <c r="C55" s="19">
        <f>C41/C2*100%</f>
        <v>0.26107935169302199</v>
      </c>
      <c r="D55" s="19">
        <f>D41/D2*100%</f>
        <v>0.32721025077315752</v>
      </c>
      <c r="E55" s="19">
        <f t="shared" ref="E55:R55" si="9">E41/E2*100%</f>
        <v>0.29273666835700179</v>
      </c>
      <c r="F55" s="19">
        <f t="shared" si="9"/>
        <v>0.29859028513774866</v>
      </c>
      <c r="G55" s="19">
        <f t="shared" si="9"/>
        <v>0.36525746591083275</v>
      </c>
      <c r="H55" s="19">
        <f t="shared" si="9"/>
        <v>0.41135107258485581</v>
      </c>
      <c r="I55" s="19">
        <f t="shared" si="9"/>
        <v>0.41713363522886659</v>
      </c>
      <c r="J55" s="19">
        <f t="shared" si="9"/>
        <v>0.38928048180857888</v>
      </c>
      <c r="K55" s="19">
        <f t="shared" si="9"/>
        <v>0.3550020140366224</v>
      </c>
      <c r="L55" s="19">
        <f t="shared" si="9"/>
        <v>0.31086197851205472</v>
      </c>
      <c r="M55" s="19">
        <f t="shared" si="9"/>
        <v>0.24660550354913507</v>
      </c>
      <c r="N55" s="19">
        <f t="shared" si="9"/>
        <v>0.18741982026664072</v>
      </c>
      <c r="O55" s="19">
        <f t="shared" si="9"/>
        <v>0.13397354626595726</v>
      </c>
      <c r="P55" s="19">
        <f t="shared" si="9"/>
        <v>8.1814080102813602E-2</v>
      </c>
      <c r="Q55" s="19">
        <f t="shared" si="9"/>
        <v>3.7845421117143827E-2</v>
      </c>
      <c r="R55" s="19">
        <f t="shared" si="9"/>
        <v>-5.9981089612690463E-17</v>
      </c>
    </row>
    <row r="56" spans="1:18" ht="24">
      <c r="A56" s="20" t="s">
        <v>97</v>
      </c>
      <c r="B56" s="16" t="s">
        <v>98</v>
      </c>
      <c r="C56" s="19">
        <f>(C41-C43)/C2*100%</f>
        <v>0.26107935169302199</v>
      </c>
      <c r="D56" s="19">
        <f t="shared" ref="D56:R56" si="10">(D41-D43)/D2*100%</f>
        <v>0.32721025077315752</v>
      </c>
      <c r="E56" s="19">
        <f t="shared" si="10"/>
        <v>0.29273666835700179</v>
      </c>
      <c r="F56" s="19">
        <f t="shared" si="10"/>
        <v>0.29859028513774866</v>
      </c>
      <c r="G56" s="19">
        <f t="shared" si="10"/>
        <v>0.36525746591083275</v>
      </c>
      <c r="H56" s="19">
        <f t="shared" si="10"/>
        <v>0.41135107258485581</v>
      </c>
      <c r="I56" s="19">
        <f t="shared" si="10"/>
        <v>0.41713363522886659</v>
      </c>
      <c r="J56" s="19">
        <f t="shared" si="10"/>
        <v>0.38928048180857888</v>
      </c>
      <c r="K56" s="19">
        <f t="shared" si="10"/>
        <v>0.3550020140366224</v>
      </c>
      <c r="L56" s="19">
        <f t="shared" si="10"/>
        <v>0.31086197851205472</v>
      </c>
      <c r="M56" s="19">
        <f t="shared" si="10"/>
        <v>0.24660550354913507</v>
      </c>
      <c r="N56" s="19">
        <f t="shared" si="10"/>
        <v>0.18741982026664072</v>
      </c>
      <c r="O56" s="19">
        <f t="shared" si="10"/>
        <v>0.13397354626595726</v>
      </c>
      <c r="P56" s="19">
        <f t="shared" si="10"/>
        <v>8.1814080102813602E-2</v>
      </c>
      <c r="Q56" s="19">
        <f t="shared" si="10"/>
        <v>3.7845421117143827E-2</v>
      </c>
      <c r="R56" s="19">
        <f t="shared" si="10"/>
        <v>-5.9981089612690463E-17</v>
      </c>
    </row>
    <row r="57" spans="1:18" ht="24">
      <c r="A57" s="5">
        <v>19</v>
      </c>
      <c r="B57" s="6" t="s">
        <v>99</v>
      </c>
      <c r="C57" s="12">
        <f>(C28+C31+C13)/C2*100%</f>
        <v>7.4667325498178172E-2</v>
      </c>
      <c r="D57" s="12">
        <f t="shared" ref="D57:R57" si="11">(D28+D31+D13)/D2*100%</f>
        <v>5.9637123152402785E-2</v>
      </c>
      <c r="E57" s="12">
        <f>(E28+E31+E13)/E2*100%</f>
        <v>6.5144626232304173E-2</v>
      </c>
      <c r="F57" s="12">
        <f t="shared" si="11"/>
        <v>6.6027262973203146E-2</v>
      </c>
      <c r="G57" s="19">
        <f t="shared" si="11"/>
        <v>6.0428797034523106E-2</v>
      </c>
      <c r="H57" s="12">
        <f t="shared" si="11"/>
        <v>6.2154903318943376E-2</v>
      </c>
      <c r="I57" s="12">
        <f t="shared" si="11"/>
        <v>6.2088941470910007E-2</v>
      </c>
      <c r="J57" s="12">
        <f t="shared" si="11"/>
        <v>6.9366255303744823E-2</v>
      </c>
      <c r="K57" s="12">
        <f t="shared" si="11"/>
        <v>7.4387634777879588E-2</v>
      </c>
      <c r="L57" s="12">
        <f t="shared" si="11"/>
        <v>7.7407914391024943E-2</v>
      </c>
      <c r="M57" s="12">
        <f t="shared" si="11"/>
        <v>7.5377128898827125E-2</v>
      </c>
      <c r="N57" s="12">
        <f t="shared" si="11"/>
        <v>6.9258556374967112E-2</v>
      </c>
      <c r="O57" s="12">
        <f t="shared" si="11"/>
        <v>6.3363770895086269E-2</v>
      </c>
      <c r="P57" s="12">
        <f t="shared" si="11"/>
        <v>5.9526635257607707E-2</v>
      </c>
      <c r="Q57" s="12">
        <f t="shared" si="11"/>
        <v>4.9612152762227413E-2</v>
      </c>
      <c r="R57" s="12">
        <f t="shared" si="11"/>
        <v>4.0584974910188205E-2</v>
      </c>
    </row>
    <row r="58" spans="1:18" ht="36">
      <c r="A58" s="5" t="s">
        <v>100</v>
      </c>
      <c r="B58" s="6" t="s">
        <v>101</v>
      </c>
      <c r="C58" s="12">
        <f>(C28+C31+C13-C14)/C2*100%</f>
        <v>7.4667325498178172E-2</v>
      </c>
      <c r="D58" s="12">
        <f t="shared" ref="D58:R58" si="12">(D28+D31+D13-D14)/D2*100%</f>
        <v>5.9637123152402785E-2</v>
      </c>
      <c r="E58" s="12">
        <f t="shared" si="12"/>
        <v>6.5144626232304173E-2</v>
      </c>
      <c r="F58" s="12">
        <f t="shared" si="12"/>
        <v>6.6027262973203146E-2</v>
      </c>
      <c r="G58" s="19">
        <f t="shared" si="12"/>
        <v>6.0428797034523106E-2</v>
      </c>
      <c r="H58" s="12">
        <f t="shared" si="12"/>
        <v>6.2154903318943376E-2</v>
      </c>
      <c r="I58" s="12">
        <f t="shared" si="12"/>
        <v>6.2088941470910007E-2</v>
      </c>
      <c r="J58" s="12">
        <f t="shared" si="12"/>
        <v>6.9366255303744823E-2</v>
      </c>
      <c r="K58" s="12">
        <f t="shared" si="12"/>
        <v>7.4387634777879588E-2</v>
      </c>
      <c r="L58" s="12">
        <f t="shared" si="12"/>
        <v>7.7407914391024943E-2</v>
      </c>
      <c r="M58" s="12">
        <f t="shared" si="12"/>
        <v>7.5377128898827125E-2</v>
      </c>
      <c r="N58" s="12">
        <f t="shared" si="12"/>
        <v>6.9258556374967112E-2</v>
      </c>
      <c r="O58" s="12">
        <f t="shared" si="12"/>
        <v>6.3363770895086269E-2</v>
      </c>
      <c r="P58" s="12">
        <f t="shared" si="12"/>
        <v>5.9526635257607707E-2</v>
      </c>
      <c r="Q58" s="12">
        <f t="shared" si="12"/>
        <v>4.9612152762227413E-2</v>
      </c>
      <c r="R58" s="12">
        <f t="shared" si="12"/>
        <v>4.0584974910188205E-2</v>
      </c>
    </row>
    <row r="59" spans="1:18" ht="24">
      <c r="A59" s="5">
        <v>20</v>
      </c>
      <c r="B59" s="6" t="s">
        <v>102</v>
      </c>
      <c r="C59" s="12">
        <v>6.8199999999999997E-2</v>
      </c>
      <c r="D59" s="12">
        <v>8.2500000000000004E-2</v>
      </c>
      <c r="E59" s="12">
        <v>7.4899999999999994E-2</v>
      </c>
      <c r="F59" s="12">
        <v>0.1077</v>
      </c>
      <c r="G59" s="19">
        <f>(G3+G7-G10-G30)/G2</f>
        <v>3.9023912881560111E-2</v>
      </c>
      <c r="H59" s="12">
        <f t="shared" ref="H59:R59" si="13">(H3+H7-H10-H30)/H2</f>
        <v>8.1521330422004226E-2</v>
      </c>
      <c r="I59" s="12">
        <f t="shared" si="13"/>
        <v>9.286199939344239E-2</v>
      </c>
      <c r="J59" s="12">
        <f t="shared" si="13"/>
        <v>0.10908089965986167</v>
      </c>
      <c r="K59" s="12">
        <f t="shared" si="13"/>
        <v>0.11735538164186933</v>
      </c>
      <c r="L59" s="12">
        <f t="shared" si="13"/>
        <v>0.12926798928450239</v>
      </c>
      <c r="M59" s="12">
        <f t="shared" si="13"/>
        <v>0.14471394498521861</v>
      </c>
      <c r="N59" s="12">
        <f t="shared" si="13"/>
        <v>0.15396606616441041</v>
      </c>
      <c r="O59" s="12">
        <f t="shared" si="13"/>
        <v>0.14936640474851529</v>
      </c>
      <c r="P59" s="12">
        <f t="shared" si="13"/>
        <v>0.14412322718483769</v>
      </c>
      <c r="Q59" s="12">
        <f t="shared" si="13"/>
        <v>0.13840251707819473</v>
      </c>
      <c r="R59" s="12">
        <f t="shared" si="13"/>
        <v>0.13406071692431237</v>
      </c>
    </row>
    <row r="60" spans="1:18" ht="24">
      <c r="A60" s="20" t="s">
        <v>103</v>
      </c>
      <c r="B60" s="16" t="s">
        <v>104</v>
      </c>
      <c r="C60" s="19">
        <v>6.8199999999999997E-2</v>
      </c>
      <c r="D60" s="19">
        <v>8.2500000000000004E-2</v>
      </c>
      <c r="E60" s="19">
        <v>7.4899999999999994E-2</v>
      </c>
      <c r="F60" s="19">
        <v>0.1077</v>
      </c>
      <c r="G60" s="19">
        <f>(C59+D59+E59)/3</f>
        <v>7.5200000000000003E-2</v>
      </c>
      <c r="H60" s="19">
        <f>(D59+F59+G59)/3</f>
        <v>7.6407970960520044E-2</v>
      </c>
      <c r="I60" s="19">
        <f>(F59+G59+H59)/3</f>
        <v>7.6081747767854771E-2</v>
      </c>
      <c r="J60" s="19">
        <f t="shared" ref="J60:R60" si="14">(G59+H59+I59)/3</f>
        <v>7.1135747565668914E-2</v>
      </c>
      <c r="K60" s="19">
        <f t="shared" si="14"/>
        <v>9.4488076491769435E-2</v>
      </c>
      <c r="L60" s="19">
        <f t="shared" si="14"/>
        <v>0.10643276023172447</v>
      </c>
      <c r="M60" s="19">
        <f t="shared" si="14"/>
        <v>0.11856809019541113</v>
      </c>
      <c r="N60" s="19">
        <f t="shared" si="14"/>
        <v>0.13044577197053012</v>
      </c>
      <c r="O60" s="19">
        <f t="shared" si="14"/>
        <v>0.14264933347804379</v>
      </c>
      <c r="P60" s="19">
        <f t="shared" si="14"/>
        <v>0.14934880529938144</v>
      </c>
      <c r="Q60" s="19">
        <f t="shared" si="14"/>
        <v>0.14915189936592113</v>
      </c>
      <c r="R60" s="19">
        <f t="shared" si="14"/>
        <v>0.1439640496705159</v>
      </c>
    </row>
    <row r="61" spans="1:18" ht="24">
      <c r="A61" s="5" t="s">
        <v>105</v>
      </c>
      <c r="B61" s="6" t="s">
        <v>106</v>
      </c>
      <c r="C61" s="12">
        <v>6.8199999999999997E-2</v>
      </c>
      <c r="D61" s="12">
        <v>8.2500000000000004E-2</v>
      </c>
      <c r="E61" s="12">
        <v>7.4899999999999994E-2</v>
      </c>
      <c r="F61" s="12">
        <v>0.1077</v>
      </c>
      <c r="G61" s="19">
        <v>7.5200000000000003E-2</v>
      </c>
      <c r="H61" s="12">
        <v>6.5699999999999995E-2</v>
      </c>
      <c r="I61" s="12">
        <v>6.8099999999999994E-2</v>
      </c>
      <c r="J61" s="12">
        <v>7.6999999999999999E-2</v>
      </c>
      <c r="K61" s="12">
        <v>0.10009999999999999</v>
      </c>
      <c r="L61" s="12">
        <v>0.1094</v>
      </c>
      <c r="M61" s="12">
        <v>0.1186</v>
      </c>
      <c r="N61" s="12">
        <v>0.13039999999999999</v>
      </c>
      <c r="O61" s="12">
        <v>0.1426</v>
      </c>
      <c r="P61" s="12">
        <v>0.14929999999999999</v>
      </c>
      <c r="Q61" s="12">
        <v>0.1492</v>
      </c>
      <c r="R61" s="12">
        <v>0.14399999999999999</v>
      </c>
    </row>
    <row r="62" spans="1:18" ht="24">
      <c r="A62" s="5">
        <v>21</v>
      </c>
      <c r="B62" s="6" t="s">
        <v>107</v>
      </c>
      <c r="C62" s="12">
        <v>7.4700000000000003E-2</v>
      </c>
      <c r="D62" s="12">
        <v>5.96E-2</v>
      </c>
      <c r="E62" s="12">
        <v>6.6400000000000001E-2</v>
      </c>
      <c r="F62" s="12">
        <v>6.6000000000000003E-2</v>
      </c>
      <c r="G62" s="19">
        <f>(G28+G31+G13-G14)/G2*100%</f>
        <v>6.0428797034523106E-2</v>
      </c>
      <c r="H62" s="12">
        <f t="shared" ref="H62:R62" si="15">(H28+H31+H13-H14)/H2*100%</f>
        <v>6.2154903318943376E-2</v>
      </c>
      <c r="I62" s="12">
        <f t="shared" si="15"/>
        <v>6.2088941470910007E-2</v>
      </c>
      <c r="J62" s="12">
        <f t="shared" si="15"/>
        <v>6.9366255303744823E-2</v>
      </c>
      <c r="K62" s="12">
        <f t="shared" si="15"/>
        <v>7.4387634777879588E-2</v>
      </c>
      <c r="L62" s="12">
        <f t="shared" si="15"/>
        <v>7.7407914391024943E-2</v>
      </c>
      <c r="M62" s="12">
        <f t="shared" si="15"/>
        <v>7.5377128898827125E-2</v>
      </c>
      <c r="N62" s="12">
        <f t="shared" si="15"/>
        <v>6.9258556374967112E-2</v>
      </c>
      <c r="O62" s="12">
        <f t="shared" si="15"/>
        <v>6.3363770895086269E-2</v>
      </c>
      <c r="P62" s="12">
        <f t="shared" si="15"/>
        <v>5.9526635257607707E-2</v>
      </c>
      <c r="Q62" s="12">
        <f t="shared" si="15"/>
        <v>4.9612152762227413E-2</v>
      </c>
      <c r="R62" s="12">
        <f t="shared" si="15"/>
        <v>4.0584974910188205E-2</v>
      </c>
    </row>
    <row r="63" spans="1:18" ht="36">
      <c r="A63" s="13" t="s">
        <v>108</v>
      </c>
      <c r="B63" s="14" t="s">
        <v>109</v>
      </c>
      <c r="C63" s="15" t="s">
        <v>126</v>
      </c>
      <c r="D63" s="15" t="s">
        <v>126</v>
      </c>
      <c r="E63" s="15" t="s">
        <v>126</v>
      </c>
      <c r="F63" s="15" t="s">
        <v>126</v>
      </c>
      <c r="G63" s="15" t="s">
        <v>126</v>
      </c>
      <c r="H63" s="15" t="s">
        <v>126</v>
      </c>
      <c r="I63" s="15" t="s">
        <v>126</v>
      </c>
      <c r="J63" s="15" t="s">
        <v>126</v>
      </c>
      <c r="K63" s="15" t="s">
        <v>126</v>
      </c>
      <c r="L63" s="15" t="s">
        <v>126</v>
      </c>
      <c r="M63" s="15" t="s">
        <v>126</v>
      </c>
      <c r="N63" s="15" t="s">
        <v>126</v>
      </c>
      <c r="O63" s="15" t="s">
        <v>126</v>
      </c>
      <c r="P63" s="15" t="s">
        <v>126</v>
      </c>
      <c r="Q63" s="15" t="s">
        <v>126</v>
      </c>
      <c r="R63" s="15" t="s">
        <v>126</v>
      </c>
    </row>
    <row r="64" spans="1:18" ht="36">
      <c r="A64" s="13" t="s">
        <v>110</v>
      </c>
      <c r="B64" s="14" t="s">
        <v>111</v>
      </c>
      <c r="C64" s="15" t="s">
        <v>126</v>
      </c>
      <c r="D64" s="15" t="s">
        <v>126</v>
      </c>
      <c r="E64" s="15" t="s">
        <v>126</v>
      </c>
      <c r="F64" s="15" t="s">
        <v>126</v>
      </c>
      <c r="G64" s="15" t="s">
        <v>126</v>
      </c>
      <c r="H64" s="15" t="s">
        <v>126</v>
      </c>
      <c r="I64" s="15" t="s">
        <v>126</v>
      </c>
      <c r="J64" s="15" t="s">
        <v>126</v>
      </c>
      <c r="K64" s="15" t="s">
        <v>126</v>
      </c>
      <c r="L64" s="15" t="s">
        <v>126</v>
      </c>
      <c r="M64" s="15" t="s">
        <v>126</v>
      </c>
      <c r="N64" s="15" t="s">
        <v>126</v>
      </c>
      <c r="O64" s="15" t="s">
        <v>126</v>
      </c>
      <c r="P64" s="15" t="s">
        <v>126</v>
      </c>
      <c r="Q64" s="15" t="s">
        <v>126</v>
      </c>
      <c r="R64" s="15" t="s">
        <v>126</v>
      </c>
    </row>
    <row r="65" spans="1:18" ht="24">
      <c r="A65" s="5">
        <v>22</v>
      </c>
      <c r="B65" s="6" t="s">
        <v>112</v>
      </c>
      <c r="C65" s="12">
        <v>7.4700000000000003E-2</v>
      </c>
      <c r="D65" s="12">
        <v>5.96E-2</v>
      </c>
      <c r="E65" s="12">
        <v>6.6400000000000001E-2</v>
      </c>
      <c r="F65" s="12">
        <v>6.6000000000000003E-2</v>
      </c>
      <c r="G65" s="19">
        <v>6.0400000000000002E-2</v>
      </c>
      <c r="H65" s="12">
        <v>6.2199999999999998E-2</v>
      </c>
      <c r="I65" s="12">
        <v>6.1499999999999999E-2</v>
      </c>
      <c r="J65" s="12">
        <v>6.9400000000000003E-2</v>
      </c>
      <c r="K65" s="12">
        <v>7.4399999999999994E-2</v>
      </c>
      <c r="L65" s="12">
        <v>7.7399999999999997E-2</v>
      </c>
      <c r="M65" s="12">
        <v>7.5399999999999995E-2</v>
      </c>
      <c r="N65" s="12">
        <v>6.93E-2</v>
      </c>
      <c r="O65" s="12">
        <v>6.3399999999999998E-2</v>
      </c>
      <c r="P65" s="12">
        <v>5.9499999999999997E-2</v>
      </c>
      <c r="Q65" s="12">
        <v>4.9599999999999998E-2</v>
      </c>
      <c r="R65" s="12">
        <v>4.1700000000000001E-2</v>
      </c>
    </row>
    <row r="66" spans="1:18" ht="36">
      <c r="A66" s="13" t="s">
        <v>113</v>
      </c>
      <c r="B66" s="14" t="s">
        <v>114</v>
      </c>
      <c r="C66" s="15" t="s">
        <v>126</v>
      </c>
      <c r="D66" s="15" t="s">
        <v>126</v>
      </c>
      <c r="E66" s="15" t="s">
        <v>126</v>
      </c>
      <c r="F66" s="15" t="s">
        <v>126</v>
      </c>
      <c r="G66" s="15" t="s">
        <v>126</v>
      </c>
      <c r="H66" s="15" t="s">
        <v>126</v>
      </c>
      <c r="I66" s="15" t="s">
        <v>126</v>
      </c>
      <c r="J66" s="15" t="s">
        <v>126</v>
      </c>
      <c r="K66" s="15" t="s">
        <v>126</v>
      </c>
      <c r="L66" s="15" t="s">
        <v>126</v>
      </c>
      <c r="M66" s="15" t="s">
        <v>126</v>
      </c>
      <c r="N66" s="15" t="s">
        <v>126</v>
      </c>
      <c r="O66" s="15" t="s">
        <v>126</v>
      </c>
      <c r="P66" s="15" t="s">
        <v>126</v>
      </c>
      <c r="Q66" s="15" t="s">
        <v>126</v>
      </c>
      <c r="R66" s="15" t="s">
        <v>126</v>
      </c>
    </row>
    <row r="67" spans="1:18" ht="36">
      <c r="A67" s="13" t="s">
        <v>115</v>
      </c>
      <c r="B67" s="14" t="s">
        <v>116</v>
      </c>
      <c r="C67" s="15" t="s">
        <v>126</v>
      </c>
      <c r="D67" s="15" t="s">
        <v>126</v>
      </c>
      <c r="E67" s="15" t="s">
        <v>126</v>
      </c>
      <c r="F67" s="15" t="s">
        <v>126</v>
      </c>
      <c r="G67" s="15" t="s">
        <v>126</v>
      </c>
      <c r="H67" s="15" t="s">
        <v>126</v>
      </c>
      <c r="I67" s="15" t="s">
        <v>126</v>
      </c>
      <c r="J67" s="15" t="s">
        <v>126</v>
      </c>
      <c r="K67" s="15" t="s">
        <v>126</v>
      </c>
      <c r="L67" s="15" t="s">
        <v>126</v>
      </c>
      <c r="M67" s="15" t="s">
        <v>126</v>
      </c>
      <c r="N67" s="15" t="s">
        <v>126</v>
      </c>
      <c r="O67" s="15" t="s">
        <v>126</v>
      </c>
      <c r="P67" s="15" t="s">
        <v>126</v>
      </c>
      <c r="Q67" s="15" t="s">
        <v>126</v>
      </c>
      <c r="R67" s="15" t="s">
        <v>126</v>
      </c>
    </row>
    <row r="68" spans="1:18">
      <c r="A68" s="5">
        <v>23</v>
      </c>
      <c r="B68" s="6" t="s">
        <v>117</v>
      </c>
      <c r="C68" s="7">
        <f>SUM(C3)</f>
        <v>112777993.92</v>
      </c>
      <c r="D68" s="7">
        <f t="shared" ref="D68:R68" si="16">SUM(D3)</f>
        <v>127213551.69</v>
      </c>
      <c r="E68" s="7">
        <f t="shared" si="16"/>
        <v>144120649</v>
      </c>
      <c r="F68" s="7">
        <f t="shared" si="16"/>
        <v>144681372.08000001</v>
      </c>
      <c r="G68" s="17">
        <f t="shared" si="16"/>
        <v>144789070</v>
      </c>
      <c r="H68" s="7">
        <f t="shared" si="16"/>
        <v>146843813</v>
      </c>
      <c r="I68" s="7">
        <f t="shared" si="16"/>
        <v>152199889</v>
      </c>
      <c r="J68" s="7">
        <f t="shared" si="16"/>
        <v>158103619</v>
      </c>
      <c r="K68" s="7">
        <f t="shared" si="16"/>
        <v>162556627</v>
      </c>
      <c r="L68" s="7">
        <f t="shared" si="16"/>
        <v>166391526</v>
      </c>
      <c r="M68" s="7">
        <f t="shared" si="16"/>
        <v>170932207</v>
      </c>
      <c r="N68" s="7">
        <f t="shared" si="16"/>
        <v>174639144</v>
      </c>
      <c r="O68" s="7">
        <f t="shared" si="16"/>
        <v>177118436</v>
      </c>
      <c r="P68" s="7">
        <f t="shared" si="16"/>
        <v>180576778</v>
      </c>
      <c r="Q68" s="7">
        <f t="shared" si="16"/>
        <v>183342417</v>
      </c>
      <c r="R68" s="7">
        <f t="shared" si="16"/>
        <v>186323239</v>
      </c>
    </row>
    <row r="69" spans="1:18">
      <c r="A69" s="5">
        <v>24</v>
      </c>
      <c r="B69" s="6" t="s">
        <v>118</v>
      </c>
      <c r="C69" s="7">
        <f>SUM(C10+C30)</f>
        <v>104615782.64</v>
      </c>
      <c r="D69" s="7">
        <f t="shared" ref="D69:R69" si="17">SUM(D10+D30)</f>
        <v>116437039.74000001</v>
      </c>
      <c r="E69" s="7">
        <f t="shared" si="17"/>
        <v>132666333</v>
      </c>
      <c r="F69" s="7">
        <f t="shared" si="17"/>
        <v>128542799.34</v>
      </c>
      <c r="G69" s="17">
        <f t="shared" si="17"/>
        <v>139013827</v>
      </c>
      <c r="H69" s="7">
        <f t="shared" si="17"/>
        <v>134872910</v>
      </c>
      <c r="I69" s="7">
        <f t="shared" si="17"/>
        <v>138066303</v>
      </c>
      <c r="J69" s="7">
        <f t="shared" si="17"/>
        <v>140857534</v>
      </c>
      <c r="K69" s="7">
        <f t="shared" si="17"/>
        <v>143479732</v>
      </c>
      <c r="L69" s="7">
        <f t="shared" si="17"/>
        <v>144882428</v>
      </c>
      <c r="M69" s="7">
        <f t="shared" si="17"/>
        <v>146195933</v>
      </c>
      <c r="N69" s="7">
        <f t="shared" si="17"/>
        <v>147750642</v>
      </c>
      <c r="O69" s="7">
        <f t="shared" si="17"/>
        <v>150662892</v>
      </c>
      <c r="P69" s="7">
        <f t="shared" si="17"/>
        <v>154551470</v>
      </c>
      <c r="Q69" s="7">
        <f t="shared" si="17"/>
        <v>157967365</v>
      </c>
      <c r="R69" s="7">
        <f t="shared" si="17"/>
        <v>161344612</v>
      </c>
    </row>
    <row r="70" spans="1:18">
      <c r="A70" s="5">
        <v>25</v>
      </c>
      <c r="B70" s="6" t="s">
        <v>119</v>
      </c>
      <c r="C70" s="7">
        <f>SUM(C68-C69)</f>
        <v>8162211.2800000012</v>
      </c>
      <c r="D70" s="7">
        <f t="shared" ref="D70:R70" si="18">SUM(D68-D69)</f>
        <v>10776511.949999988</v>
      </c>
      <c r="E70" s="7">
        <f t="shared" si="18"/>
        <v>11454316</v>
      </c>
      <c r="F70" s="7">
        <f t="shared" si="18"/>
        <v>16138572.74000001</v>
      </c>
      <c r="G70" s="17">
        <f t="shared" si="18"/>
        <v>5775243</v>
      </c>
      <c r="H70" s="7">
        <f t="shared" si="18"/>
        <v>11970903</v>
      </c>
      <c r="I70" s="7">
        <f t="shared" si="18"/>
        <v>14133586</v>
      </c>
      <c r="J70" s="7">
        <f t="shared" si="18"/>
        <v>17246085</v>
      </c>
      <c r="K70" s="7">
        <f t="shared" si="18"/>
        <v>19076895</v>
      </c>
      <c r="L70" s="7">
        <f t="shared" si="18"/>
        <v>21509098</v>
      </c>
      <c r="M70" s="7">
        <f t="shared" si="18"/>
        <v>24736274</v>
      </c>
      <c r="N70" s="7">
        <f t="shared" si="18"/>
        <v>26888502</v>
      </c>
      <c r="O70" s="7">
        <f t="shared" si="18"/>
        <v>26455544</v>
      </c>
      <c r="P70" s="7">
        <f t="shared" si="18"/>
        <v>26025308</v>
      </c>
      <c r="Q70" s="7">
        <f t="shared" si="18"/>
        <v>25375052</v>
      </c>
      <c r="R70" s="7">
        <f t="shared" si="18"/>
        <v>24978627</v>
      </c>
    </row>
    <row r="71" spans="1:18">
      <c r="A71" s="5">
        <v>26</v>
      </c>
      <c r="B71" s="6" t="s">
        <v>120</v>
      </c>
      <c r="C71" s="7">
        <f>SUM(C2)</f>
        <v>119670697.73</v>
      </c>
      <c r="D71" s="7">
        <f t="shared" ref="D71:R71" si="19">SUM(D2)</f>
        <v>130566760.91</v>
      </c>
      <c r="E71" s="7">
        <f t="shared" si="19"/>
        <v>152861204</v>
      </c>
      <c r="F71" s="7">
        <f t="shared" si="19"/>
        <v>149864487.25</v>
      </c>
      <c r="G71" s="17">
        <f t="shared" si="19"/>
        <v>148223040</v>
      </c>
      <c r="H71" s="7">
        <f t="shared" si="19"/>
        <v>146843813</v>
      </c>
      <c r="I71" s="7">
        <f t="shared" si="19"/>
        <v>152199889</v>
      </c>
      <c r="J71" s="7">
        <f t="shared" si="19"/>
        <v>158103619</v>
      </c>
      <c r="K71" s="7">
        <f t="shared" si="19"/>
        <v>162556627</v>
      </c>
      <c r="L71" s="7">
        <f t="shared" si="19"/>
        <v>166391526</v>
      </c>
      <c r="M71" s="7">
        <f t="shared" si="19"/>
        <v>170932207</v>
      </c>
      <c r="N71" s="7">
        <f t="shared" si="19"/>
        <v>174639144</v>
      </c>
      <c r="O71" s="7">
        <f t="shared" si="19"/>
        <v>177118436</v>
      </c>
      <c r="P71" s="7">
        <f t="shared" si="19"/>
        <v>180576778</v>
      </c>
      <c r="Q71" s="7">
        <f t="shared" si="19"/>
        <v>183342417</v>
      </c>
      <c r="R71" s="7">
        <f t="shared" si="19"/>
        <v>186323239</v>
      </c>
    </row>
    <row r="72" spans="1:18">
      <c r="A72" s="5">
        <v>27</v>
      </c>
      <c r="B72" s="6" t="s">
        <v>121</v>
      </c>
      <c r="C72" s="7">
        <f>SUM(C34+C69)</f>
        <v>131912066.31</v>
      </c>
      <c r="D72" s="7">
        <f t="shared" ref="D72:R72" si="20">SUM(D34+D69)</f>
        <v>141132923.19</v>
      </c>
      <c r="E72" s="7">
        <f t="shared" si="20"/>
        <v>161226515</v>
      </c>
      <c r="F72" s="7">
        <f t="shared" si="20"/>
        <v>150139493.42000002</v>
      </c>
      <c r="G72" s="17">
        <f t="shared" si="20"/>
        <v>159748092</v>
      </c>
      <c r="H72" s="7">
        <f t="shared" si="20"/>
        <v>154608601</v>
      </c>
      <c r="I72" s="7">
        <f t="shared" si="20"/>
        <v>156783222</v>
      </c>
      <c r="J72" s="7">
        <f t="shared" si="20"/>
        <v>156162579</v>
      </c>
      <c r="K72" s="7">
        <f t="shared" si="20"/>
        <v>158717904</v>
      </c>
      <c r="L72" s="7">
        <f t="shared" si="20"/>
        <v>160408395</v>
      </c>
      <c r="M72" s="7">
        <f t="shared" si="20"/>
        <v>161360231</v>
      </c>
      <c r="N72" s="7">
        <f t="shared" si="20"/>
        <v>165217158</v>
      </c>
      <c r="O72" s="7">
        <f t="shared" si="20"/>
        <v>168116784</v>
      </c>
      <c r="P72" s="7">
        <f t="shared" si="20"/>
        <v>171621316</v>
      </c>
      <c r="Q72" s="7">
        <f t="shared" si="20"/>
        <v>175507365</v>
      </c>
      <c r="R72" s="7">
        <f t="shared" si="20"/>
        <v>179384568.02000001</v>
      </c>
    </row>
    <row r="73" spans="1:18">
      <c r="A73" s="5">
        <v>28</v>
      </c>
      <c r="B73" s="6" t="s">
        <v>122</v>
      </c>
      <c r="C73" s="7">
        <f>SUM(C71-C72)</f>
        <v>-12241368.579999998</v>
      </c>
      <c r="D73" s="7">
        <f t="shared" ref="D73:R73" si="21">SUM(D71-D72)</f>
        <v>-10566162.280000001</v>
      </c>
      <c r="E73" s="7">
        <f t="shared" si="21"/>
        <v>-8365311</v>
      </c>
      <c r="F73" s="7">
        <f t="shared" si="21"/>
        <v>-275006.17000001669</v>
      </c>
      <c r="G73" s="17">
        <f t="shared" si="21"/>
        <v>-11525052</v>
      </c>
      <c r="H73" s="7">
        <f t="shared" si="21"/>
        <v>-7764788</v>
      </c>
      <c r="I73" s="7">
        <f t="shared" si="21"/>
        <v>-4583333</v>
      </c>
      <c r="J73" s="7">
        <f t="shared" si="21"/>
        <v>1941040</v>
      </c>
      <c r="K73" s="7">
        <f t="shared" si="21"/>
        <v>3838723</v>
      </c>
      <c r="L73" s="7">
        <f t="shared" si="21"/>
        <v>5983131</v>
      </c>
      <c r="M73" s="7">
        <f t="shared" si="21"/>
        <v>9571976</v>
      </c>
      <c r="N73" s="7">
        <f t="shared" si="21"/>
        <v>9421986</v>
      </c>
      <c r="O73" s="7">
        <f t="shared" si="21"/>
        <v>9001652</v>
      </c>
      <c r="P73" s="7">
        <f t="shared" si="21"/>
        <v>8955462</v>
      </c>
      <c r="Q73" s="7">
        <f t="shared" si="21"/>
        <v>7835052</v>
      </c>
      <c r="R73" s="7">
        <f t="shared" si="21"/>
        <v>6938670.9799999893</v>
      </c>
    </row>
    <row r="74" spans="1:18">
      <c r="A74" s="5">
        <v>29</v>
      </c>
      <c r="B74" s="6" t="s">
        <v>123</v>
      </c>
      <c r="C74" s="7">
        <f>SUM(C20+C22+C24+C38)</f>
        <v>25467736.280000001</v>
      </c>
      <c r="D74" s="7">
        <f t="shared" ref="D74:R74" si="22">SUM(D20+D22+D24+D38)</f>
        <v>22927791.68</v>
      </c>
      <c r="E74" s="7">
        <f t="shared" si="22"/>
        <v>15840014</v>
      </c>
      <c r="F74" s="7">
        <f t="shared" si="22"/>
        <v>15840863.800000001</v>
      </c>
      <c r="G74" s="17">
        <f t="shared" si="22"/>
        <v>20133560</v>
      </c>
      <c r="H74" s="7">
        <f t="shared" si="22"/>
        <v>13500000</v>
      </c>
      <c r="I74" s="7">
        <f t="shared" si="22"/>
        <v>10500000</v>
      </c>
      <c r="J74" s="7">
        <f t="shared" si="22"/>
        <v>5000000</v>
      </c>
      <c r="K74" s="7">
        <f t="shared" si="22"/>
        <v>4000000</v>
      </c>
      <c r="L74" s="7">
        <f t="shared" si="22"/>
        <v>3000000</v>
      </c>
      <c r="M74" s="7">
        <f t="shared" si="22"/>
        <v>0</v>
      </c>
      <c r="N74" s="7">
        <f t="shared" si="22"/>
        <v>0</v>
      </c>
      <c r="O74" s="7">
        <f t="shared" si="22"/>
        <v>0</v>
      </c>
      <c r="P74" s="7">
        <f t="shared" si="22"/>
        <v>0</v>
      </c>
      <c r="Q74" s="7">
        <f t="shared" si="22"/>
        <v>0</v>
      </c>
      <c r="R74" s="7">
        <f t="shared" si="22"/>
        <v>0</v>
      </c>
    </row>
    <row r="75" spans="1:18">
      <c r="A75" s="5">
        <v>30</v>
      </c>
      <c r="B75" s="6" t="s">
        <v>124</v>
      </c>
      <c r="C75" s="7">
        <f>SUM(C28+C32)</f>
        <v>7797209.2300000004</v>
      </c>
      <c r="D75" s="7">
        <f t="shared" ref="D75:R75" si="23">SUM(D28+D32)</f>
        <v>6020765.5999999996</v>
      </c>
      <c r="E75" s="7">
        <f t="shared" si="23"/>
        <v>7474703</v>
      </c>
      <c r="F75" s="7">
        <f t="shared" si="23"/>
        <v>7474702.5999999996</v>
      </c>
      <c r="G75" s="17">
        <f t="shared" si="23"/>
        <v>8608508</v>
      </c>
      <c r="H75" s="7">
        <f t="shared" si="23"/>
        <v>5735212</v>
      </c>
      <c r="I75" s="7">
        <f t="shared" si="23"/>
        <v>5916667</v>
      </c>
      <c r="J75" s="7">
        <f t="shared" si="23"/>
        <v>6941040</v>
      </c>
      <c r="K75" s="7">
        <f t="shared" si="23"/>
        <v>7838723</v>
      </c>
      <c r="L75" s="7">
        <f t="shared" si="23"/>
        <v>8983131</v>
      </c>
      <c r="M75" s="7">
        <f t="shared" si="23"/>
        <v>9571976</v>
      </c>
      <c r="N75" s="7">
        <f t="shared" si="23"/>
        <v>9421986</v>
      </c>
      <c r="O75" s="7">
        <f t="shared" si="23"/>
        <v>9001652</v>
      </c>
      <c r="P75" s="7">
        <f t="shared" si="23"/>
        <v>8955462</v>
      </c>
      <c r="Q75" s="7">
        <f t="shared" si="23"/>
        <v>7835052</v>
      </c>
      <c r="R75" s="7">
        <f t="shared" si="23"/>
        <v>6938670.9800000004</v>
      </c>
    </row>
    <row r="77" spans="1:18">
      <c r="B77" s="21"/>
    </row>
    <row r="78" spans="1:18">
      <c r="B78" s="21"/>
    </row>
    <row r="79" spans="1:18">
      <c r="B79" s="21"/>
    </row>
    <row r="80" spans="1:18">
      <c r="B80" s="21"/>
    </row>
  </sheetData>
  <pageMargins left="0.70866141732283472" right="0.70866141732283472" top="0.74803149606299213" bottom="0.74803149606299213" header="0.31496062992125984" footer="0.31496062992125984"/>
  <pageSetup paperSize="8" scale="75" orientation="landscape" horizontalDpi="4294967293" r:id="rId1"/>
  <headerFooter>
    <oddHeader xml:space="preserve">&amp;R&amp;"7,Standardowy"&amp;7Tabela Nr 1
do Uchwały Rady Powiatu  Wołomińskiego Nr XXVI-275/2013. 
z dnia 28 luty 2013. </oddHead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projekt bestia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f06</cp:lastModifiedBy>
  <cp:lastPrinted>2013-03-01T18:44:00Z</cp:lastPrinted>
  <dcterms:created xsi:type="dcterms:W3CDTF">2012-11-09T17:26:45Z</dcterms:created>
  <dcterms:modified xsi:type="dcterms:W3CDTF">2013-03-01T18:48:41Z</dcterms:modified>
</cp:coreProperties>
</file>